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buddhiprakashgurjar/Downloads/"/>
    </mc:Choice>
  </mc:AlternateContent>
  <xr:revisionPtr revIDLastSave="0" documentId="13_ncr:1_{003564DC-D1FD-0349-AD38-BDAECC2C4F80}" xr6:coauthVersionLast="47" xr6:coauthVersionMax="47" xr10:uidLastSave="{00000000-0000-0000-0000-000000000000}"/>
  <bookViews>
    <workbookView xWindow="0" yWindow="600" windowWidth="27040" windowHeight="16960" tabRatio="500" xr2:uid="{00000000-000D-0000-FFFF-FFFF00000000}"/>
  </bookViews>
  <sheets>
    <sheet name="Input" sheetId="1" r:id="rId1"/>
    <sheet name="Difference Sheets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01" i="2" l="1"/>
  <c r="B100" i="2"/>
  <c r="B99" i="2"/>
  <c r="B98" i="2"/>
  <c r="K97" i="2"/>
  <c r="E96" i="2"/>
  <c r="B96" i="2"/>
  <c r="A95" i="2"/>
  <c r="E91" i="2"/>
  <c r="C91" i="2"/>
  <c r="B91" i="2"/>
  <c r="D91" i="2" s="1"/>
  <c r="E90" i="2"/>
  <c r="C90" i="2"/>
  <c r="B90" i="2"/>
  <c r="D90" i="2" s="1"/>
  <c r="E89" i="2"/>
  <c r="C89" i="2"/>
  <c r="B89" i="2"/>
  <c r="D89" i="2" s="1"/>
  <c r="E88" i="2"/>
  <c r="C88" i="2"/>
  <c r="C92" i="2" s="1"/>
  <c r="B88" i="2"/>
  <c r="D88" i="2" s="1"/>
  <c r="K87" i="2"/>
  <c r="E86" i="2"/>
  <c r="B86" i="2"/>
  <c r="A85" i="2"/>
  <c r="E81" i="2"/>
  <c r="C81" i="2"/>
  <c r="D81" i="2" s="1"/>
  <c r="B81" i="2"/>
  <c r="E80" i="2"/>
  <c r="C80" i="2"/>
  <c r="D80" i="2" s="1"/>
  <c r="B80" i="2"/>
  <c r="E79" i="2"/>
  <c r="C79" i="2"/>
  <c r="D79" i="2" s="1"/>
  <c r="B79" i="2"/>
  <c r="E78" i="2"/>
  <c r="C78" i="2"/>
  <c r="D78" i="2" s="1"/>
  <c r="B78" i="2"/>
  <c r="B82" i="2" s="1"/>
  <c r="K77" i="2"/>
  <c r="E76" i="2"/>
  <c r="B76" i="2"/>
  <c r="A75" i="2"/>
  <c r="B71" i="2"/>
  <c r="B70" i="2"/>
  <c r="B69" i="2"/>
  <c r="B68" i="2"/>
  <c r="K67" i="2"/>
  <c r="E66" i="2"/>
  <c r="B66" i="2"/>
  <c r="A65" i="2"/>
  <c r="B61" i="2"/>
  <c r="B60" i="2"/>
  <c r="B59" i="2"/>
  <c r="B58" i="2"/>
  <c r="B62" i="2" s="1"/>
  <c r="K57" i="2"/>
  <c r="E56" i="2"/>
  <c r="B56" i="2"/>
  <c r="A55" i="2"/>
  <c r="H51" i="2"/>
  <c r="F51" i="2"/>
  <c r="G51" i="2" s="1"/>
  <c r="J51" i="2" s="1"/>
  <c r="E51" i="2"/>
  <c r="D51" i="2"/>
  <c r="C51" i="2"/>
  <c r="B51" i="2"/>
  <c r="H50" i="2"/>
  <c r="F50" i="2"/>
  <c r="G50" i="2" s="1"/>
  <c r="J50" i="2" s="1"/>
  <c r="E50" i="2"/>
  <c r="D50" i="2"/>
  <c r="C50" i="2"/>
  <c r="B50" i="2"/>
  <c r="H49" i="2"/>
  <c r="F49" i="2"/>
  <c r="G49" i="2" s="1"/>
  <c r="J49" i="2" s="1"/>
  <c r="E49" i="2"/>
  <c r="D49" i="2"/>
  <c r="C49" i="2"/>
  <c r="I49" i="2" s="1"/>
  <c r="B49" i="2"/>
  <c r="H48" i="2"/>
  <c r="H52" i="2" s="1"/>
  <c r="F48" i="2"/>
  <c r="G48" i="2" s="1"/>
  <c r="E48" i="2"/>
  <c r="E52" i="2" s="1"/>
  <c r="D48" i="2"/>
  <c r="D52" i="2" s="1"/>
  <c r="C48" i="2"/>
  <c r="B48" i="2"/>
  <c r="B52" i="2" s="1"/>
  <c r="K47" i="2"/>
  <c r="E46" i="2"/>
  <c r="B46" i="2"/>
  <c r="A45" i="2"/>
  <c r="C41" i="2"/>
  <c r="B41" i="2"/>
  <c r="E41" i="2" s="1"/>
  <c r="C40" i="2"/>
  <c r="B40" i="2"/>
  <c r="E40" i="2" s="1"/>
  <c r="C39" i="2"/>
  <c r="B39" i="2"/>
  <c r="E39" i="2" s="1"/>
  <c r="C38" i="2"/>
  <c r="B38" i="2"/>
  <c r="B42" i="2" s="1"/>
  <c r="K37" i="2"/>
  <c r="E36" i="2"/>
  <c r="B36" i="2"/>
  <c r="A35" i="2"/>
  <c r="B31" i="2"/>
  <c r="B30" i="2"/>
  <c r="B29" i="2"/>
  <c r="C28" i="2"/>
  <c r="B28" i="2"/>
  <c r="K27" i="2"/>
  <c r="E26" i="2"/>
  <c r="B26" i="2"/>
  <c r="A25" i="2"/>
  <c r="F21" i="2"/>
  <c r="I21" i="2" s="1"/>
  <c r="E21" i="2"/>
  <c r="H21" i="2" s="1"/>
  <c r="D21" i="2"/>
  <c r="C21" i="2"/>
  <c r="B21" i="2"/>
  <c r="F20" i="2"/>
  <c r="I20" i="2" s="1"/>
  <c r="E20" i="2"/>
  <c r="H20" i="2" s="1"/>
  <c r="D20" i="2"/>
  <c r="C20" i="2"/>
  <c r="B20" i="2"/>
  <c r="F19" i="2"/>
  <c r="I19" i="2" s="1"/>
  <c r="E19" i="2"/>
  <c r="H19" i="2" s="1"/>
  <c r="D19" i="2"/>
  <c r="C19" i="2"/>
  <c r="B19" i="2"/>
  <c r="H18" i="2"/>
  <c r="E18" i="2"/>
  <c r="E22" i="2" s="1"/>
  <c r="D18" i="2"/>
  <c r="C18" i="2"/>
  <c r="C22" i="2" s="1"/>
  <c r="B18" i="2"/>
  <c r="B22" i="2" s="1"/>
  <c r="K17" i="2"/>
  <c r="E16" i="2"/>
  <c r="B16" i="2"/>
  <c r="A15" i="2"/>
  <c r="B11" i="2"/>
  <c r="B10" i="2"/>
  <c r="B9" i="2"/>
  <c r="B8" i="2"/>
  <c r="K7" i="2"/>
  <c r="E6" i="2"/>
  <c r="B6" i="2"/>
  <c r="A5" i="2"/>
  <c r="A3" i="2"/>
  <c r="A2" i="2"/>
  <c r="A1" i="2"/>
  <c r="D30" i="1"/>
  <c r="C30" i="1"/>
  <c r="D29" i="1"/>
  <c r="C29" i="1"/>
  <c r="D28" i="1"/>
  <c r="C28" i="1"/>
  <c r="D24" i="1"/>
  <c r="F23" i="1"/>
  <c r="F22" i="1"/>
  <c r="F21" i="1"/>
  <c r="F20" i="1"/>
  <c r="F19" i="1"/>
  <c r="F18" i="1"/>
  <c r="F17" i="1"/>
  <c r="F16" i="1"/>
  <c r="F15" i="1"/>
  <c r="F14" i="1"/>
  <c r="G20" i="2" l="1"/>
  <c r="I50" i="2"/>
  <c r="G52" i="2"/>
  <c r="F24" i="1"/>
  <c r="C10" i="2"/>
  <c r="E10" i="2"/>
  <c r="J19" i="2"/>
  <c r="E30" i="2"/>
  <c r="H30" i="2"/>
  <c r="H41" i="2"/>
  <c r="G41" i="2"/>
  <c r="F41" i="2"/>
  <c r="K49" i="2"/>
  <c r="L49" i="2" s="1"/>
  <c r="K51" i="2"/>
  <c r="L51" i="2" s="1"/>
  <c r="H71" i="2"/>
  <c r="D10" i="2"/>
  <c r="B12" i="2"/>
  <c r="C30" i="2"/>
  <c r="D30" i="2" s="1"/>
  <c r="I41" i="2"/>
  <c r="D41" i="2"/>
  <c r="H79" i="2"/>
  <c r="F79" i="2"/>
  <c r="I79" i="2" s="1"/>
  <c r="F52" i="2"/>
  <c r="D38" i="2"/>
  <c r="D92" i="2"/>
  <c r="G19" i="2"/>
  <c r="E31" i="2"/>
  <c r="H31" i="2"/>
  <c r="C42" i="2"/>
  <c r="F18" i="2"/>
  <c r="J21" i="2"/>
  <c r="C31" i="2"/>
  <c r="J48" i="2"/>
  <c r="H80" i="2"/>
  <c r="F80" i="2"/>
  <c r="I80" i="2" s="1"/>
  <c r="C9" i="2"/>
  <c r="E9" i="2"/>
  <c r="E28" i="2"/>
  <c r="D28" i="2"/>
  <c r="H28" i="2"/>
  <c r="H39" i="2"/>
  <c r="F39" i="2"/>
  <c r="G39" i="2" s="1"/>
  <c r="K50" i="2"/>
  <c r="L50" i="2" s="1"/>
  <c r="H68" i="2"/>
  <c r="H22" i="2"/>
  <c r="B32" i="2"/>
  <c r="E58" i="2"/>
  <c r="C58" i="2"/>
  <c r="D58" i="2" s="1"/>
  <c r="H58" i="2"/>
  <c r="H69" i="2"/>
  <c r="H81" i="2"/>
  <c r="F81" i="2"/>
  <c r="I81" i="2" s="1"/>
  <c r="G89" i="2"/>
  <c r="J89" i="2" s="1"/>
  <c r="H98" i="2"/>
  <c r="C11" i="2"/>
  <c r="E11" i="2"/>
  <c r="D39" i="2"/>
  <c r="G21" i="2"/>
  <c r="J20" i="2"/>
  <c r="E29" i="2"/>
  <c r="D29" i="2"/>
  <c r="H29" i="2"/>
  <c r="H40" i="2"/>
  <c r="F40" i="2"/>
  <c r="G40" i="2" s="1"/>
  <c r="I51" i="2"/>
  <c r="E59" i="2"/>
  <c r="H59" i="2" s="1"/>
  <c r="C59" i="2"/>
  <c r="D59" i="2" s="1"/>
  <c r="D82" i="2"/>
  <c r="E82" i="2"/>
  <c r="C29" i="2"/>
  <c r="D40" i="2"/>
  <c r="E60" i="2"/>
  <c r="C60" i="2"/>
  <c r="D60" i="2" s="1"/>
  <c r="H60" i="2"/>
  <c r="H70" i="2"/>
  <c r="H78" i="2"/>
  <c r="H82" i="2" s="1"/>
  <c r="F78" i="2"/>
  <c r="G78" i="2" s="1"/>
  <c r="J78" i="2" s="1"/>
  <c r="C8" i="2"/>
  <c r="E8" i="2"/>
  <c r="I48" i="2"/>
  <c r="E61" i="2"/>
  <c r="C61" i="2"/>
  <c r="D61" i="2" s="1"/>
  <c r="C68" i="2"/>
  <c r="C69" i="2"/>
  <c r="C70" i="2"/>
  <c r="C71" i="2"/>
  <c r="F88" i="2"/>
  <c r="F89" i="2"/>
  <c r="I89" i="2" s="1"/>
  <c r="F90" i="2"/>
  <c r="G90" i="2" s="1"/>
  <c r="J90" i="2" s="1"/>
  <c r="F91" i="2"/>
  <c r="I91" i="2" s="1"/>
  <c r="B102" i="2"/>
  <c r="B72" i="2"/>
  <c r="E92" i="2"/>
  <c r="E38" i="2"/>
  <c r="D68" i="2"/>
  <c r="D69" i="2"/>
  <c r="D70" i="2"/>
  <c r="D71" i="2"/>
  <c r="C98" i="2"/>
  <c r="C99" i="2"/>
  <c r="C100" i="2"/>
  <c r="C101" i="2"/>
  <c r="E68" i="2"/>
  <c r="E69" i="2"/>
  <c r="E70" i="2"/>
  <c r="E71" i="2"/>
  <c r="H88" i="2"/>
  <c r="H89" i="2"/>
  <c r="H90" i="2"/>
  <c r="H91" i="2"/>
  <c r="D22" i="2"/>
  <c r="C52" i="2"/>
  <c r="E98" i="2"/>
  <c r="E99" i="2"/>
  <c r="E100" i="2"/>
  <c r="E101" i="2"/>
  <c r="C82" i="2"/>
  <c r="B92" i="2"/>
  <c r="I40" i="2" l="1"/>
  <c r="I52" i="2"/>
  <c r="I39" i="2"/>
  <c r="D62" i="2"/>
  <c r="K90" i="2"/>
  <c r="L90" i="2" s="1"/>
  <c r="K89" i="2"/>
  <c r="L89" i="2" s="1"/>
  <c r="D100" i="2"/>
  <c r="J52" i="2"/>
  <c r="G18" i="1" s="1"/>
  <c r="K48" i="2"/>
  <c r="K52" i="2" s="1"/>
  <c r="H18" i="1" s="1"/>
  <c r="D99" i="2"/>
  <c r="K78" i="2"/>
  <c r="F61" i="2"/>
  <c r="I61" i="2" s="1"/>
  <c r="K21" i="2"/>
  <c r="L21" i="2" s="1"/>
  <c r="F92" i="2"/>
  <c r="K20" i="2"/>
  <c r="L20" i="2" s="1"/>
  <c r="F22" i="2"/>
  <c r="I18" i="2"/>
  <c r="I22" i="2" s="1"/>
  <c r="G91" i="2"/>
  <c r="J91" i="2" s="1"/>
  <c r="F8" i="2"/>
  <c r="G8" i="2" s="1"/>
  <c r="E12" i="2"/>
  <c r="C32" i="2"/>
  <c r="F9" i="2"/>
  <c r="G9" i="2" s="1"/>
  <c r="H72" i="2"/>
  <c r="K19" i="2"/>
  <c r="L19" i="2" s="1"/>
  <c r="F101" i="2"/>
  <c r="I101" i="2" s="1"/>
  <c r="F71" i="2"/>
  <c r="G71" i="2" s="1"/>
  <c r="J71" i="2" s="1"/>
  <c r="D72" i="2"/>
  <c r="J40" i="2"/>
  <c r="F59" i="2"/>
  <c r="I59" i="2" s="1"/>
  <c r="D9" i="2"/>
  <c r="F100" i="2"/>
  <c r="G100" i="2" s="1"/>
  <c r="H38" i="2"/>
  <c r="H42" i="2" s="1"/>
  <c r="F38" i="2"/>
  <c r="E42" i="2"/>
  <c r="F31" i="2"/>
  <c r="I31" i="2" s="1"/>
  <c r="G31" i="2"/>
  <c r="H101" i="2"/>
  <c r="I90" i="2"/>
  <c r="F11" i="2"/>
  <c r="G11" i="2" s="1"/>
  <c r="G79" i="2"/>
  <c r="J79" i="2" s="1"/>
  <c r="H32" i="2"/>
  <c r="D32" i="2"/>
  <c r="D42" i="2"/>
  <c r="D98" i="2"/>
  <c r="C102" i="2"/>
  <c r="F29" i="2"/>
  <c r="G29" i="2" s="1"/>
  <c r="J29" i="2" s="1"/>
  <c r="F28" i="2"/>
  <c r="G28" i="2" s="1"/>
  <c r="J28" i="2" s="1"/>
  <c r="E32" i="2"/>
  <c r="G81" i="2"/>
  <c r="J81" i="2" s="1"/>
  <c r="G18" i="2"/>
  <c r="H92" i="2"/>
  <c r="H8" i="2"/>
  <c r="C12" i="2"/>
  <c r="D8" i="2"/>
  <c r="J39" i="2"/>
  <c r="D31" i="2"/>
  <c r="F10" i="2"/>
  <c r="I10" i="2" s="1"/>
  <c r="F70" i="2"/>
  <c r="G70" i="2" s="1"/>
  <c r="J70" i="2" s="1"/>
  <c r="H100" i="2"/>
  <c r="C62" i="2"/>
  <c r="H10" i="2"/>
  <c r="F99" i="2"/>
  <c r="G99" i="2" s="1"/>
  <c r="F69" i="2"/>
  <c r="G69" i="2" s="1"/>
  <c r="J69" i="2" s="1"/>
  <c r="F98" i="2"/>
  <c r="G98" i="2" s="1"/>
  <c r="E102" i="2"/>
  <c r="F68" i="2"/>
  <c r="E72" i="2"/>
  <c r="F82" i="2"/>
  <c r="I78" i="2"/>
  <c r="I82" i="2" s="1"/>
  <c r="H99" i="2"/>
  <c r="H102" i="2" s="1"/>
  <c r="H11" i="2"/>
  <c r="E62" i="2"/>
  <c r="F58" i="2"/>
  <c r="G58" i="2" s="1"/>
  <c r="G80" i="2"/>
  <c r="J80" i="2" s="1"/>
  <c r="F30" i="2"/>
  <c r="I30" i="2" s="1"/>
  <c r="G30" i="2"/>
  <c r="J30" i="2" s="1"/>
  <c r="F60" i="2"/>
  <c r="I60" i="2" s="1"/>
  <c r="H9" i="2"/>
  <c r="C72" i="2"/>
  <c r="G88" i="2"/>
  <c r="I88" i="2"/>
  <c r="D101" i="2"/>
  <c r="H61" i="2"/>
  <c r="H62" i="2" s="1"/>
  <c r="J41" i="2"/>
  <c r="D11" i="2"/>
  <c r="G60" i="2" l="1"/>
  <c r="J60" i="2" s="1"/>
  <c r="J82" i="2"/>
  <c r="G21" i="1" s="1"/>
  <c r="I69" i="2"/>
  <c r="G61" i="2"/>
  <c r="J61" i="2" s="1"/>
  <c r="K61" i="2" s="1"/>
  <c r="L61" i="2" s="1"/>
  <c r="I8" i="2"/>
  <c r="I98" i="2"/>
  <c r="I58" i="2"/>
  <c r="I71" i="2"/>
  <c r="F72" i="2"/>
  <c r="G59" i="2"/>
  <c r="J59" i="2" s="1"/>
  <c r="K59" i="2" s="1"/>
  <c r="L59" i="2" s="1"/>
  <c r="G82" i="2"/>
  <c r="I29" i="2"/>
  <c r="I99" i="2"/>
  <c r="I9" i="2"/>
  <c r="K60" i="2"/>
  <c r="L60" i="2" s="1"/>
  <c r="K29" i="2"/>
  <c r="L29" i="2" s="1"/>
  <c r="K71" i="2"/>
  <c r="L71" i="2" s="1"/>
  <c r="K70" i="2"/>
  <c r="L70" i="2" s="1"/>
  <c r="K69" i="2"/>
  <c r="L69" i="2" s="1"/>
  <c r="K30" i="2"/>
  <c r="L30" i="2" s="1"/>
  <c r="K41" i="2"/>
  <c r="L41" i="2" s="1"/>
  <c r="G12" i="2"/>
  <c r="H12" i="2"/>
  <c r="K91" i="2"/>
  <c r="L91" i="2" s="1"/>
  <c r="J9" i="2"/>
  <c r="I70" i="2"/>
  <c r="G22" i="2"/>
  <c r="J18" i="2"/>
  <c r="G10" i="2"/>
  <c r="J10" i="2" s="1"/>
  <c r="J31" i="2"/>
  <c r="F32" i="2"/>
  <c r="I28" i="2"/>
  <c r="F42" i="2"/>
  <c r="I38" i="2"/>
  <c r="I42" i="2" s="1"/>
  <c r="L48" i="2"/>
  <c r="L52" i="2" s="1"/>
  <c r="I18" i="1" s="1"/>
  <c r="I100" i="2"/>
  <c r="J98" i="2"/>
  <c r="D102" i="2"/>
  <c r="G101" i="2"/>
  <c r="G102" i="2" s="1"/>
  <c r="G68" i="2"/>
  <c r="K80" i="2"/>
  <c r="L80" i="2" s="1"/>
  <c r="J99" i="2"/>
  <c r="F62" i="2"/>
  <c r="K28" i="2"/>
  <c r="G92" i="2"/>
  <c r="J88" i="2"/>
  <c r="K39" i="2"/>
  <c r="L39" i="2" s="1"/>
  <c r="D12" i="2"/>
  <c r="J8" i="2"/>
  <c r="G38" i="2"/>
  <c r="J58" i="2"/>
  <c r="I62" i="2"/>
  <c r="I11" i="2"/>
  <c r="L78" i="2"/>
  <c r="F102" i="2"/>
  <c r="K81" i="2"/>
  <c r="L81" i="2" s="1"/>
  <c r="I92" i="2"/>
  <c r="G32" i="2"/>
  <c r="K40" i="2"/>
  <c r="L40" i="2" s="1"/>
  <c r="I68" i="2"/>
  <c r="J11" i="2"/>
  <c r="K79" i="2"/>
  <c r="F12" i="2"/>
  <c r="J100" i="2"/>
  <c r="G62" i="2" l="1"/>
  <c r="I102" i="2"/>
  <c r="K82" i="2"/>
  <c r="H21" i="1" s="1"/>
  <c r="I12" i="2"/>
  <c r="I72" i="2"/>
  <c r="I32" i="2"/>
  <c r="J12" i="2"/>
  <c r="G14" i="1" s="1"/>
  <c r="K8" i="2"/>
  <c r="L8" i="2" s="1"/>
  <c r="K9" i="2"/>
  <c r="L9" i="2" s="1"/>
  <c r="K100" i="2"/>
  <c r="L100" i="2" s="1"/>
  <c r="L82" i="2"/>
  <c r="I21" i="1" s="1"/>
  <c r="K31" i="2"/>
  <c r="L31" i="2" s="1"/>
  <c r="K88" i="2"/>
  <c r="K92" i="2" s="1"/>
  <c r="H22" i="1" s="1"/>
  <c r="J92" i="2"/>
  <c r="G22" i="1" s="1"/>
  <c r="G72" i="2"/>
  <c r="J68" i="2"/>
  <c r="K11" i="2"/>
  <c r="L11" i="2" s="1"/>
  <c r="K58" i="2"/>
  <c r="K62" i="2" s="1"/>
  <c r="H19" i="1" s="1"/>
  <c r="J62" i="2"/>
  <c r="G19" i="1" s="1"/>
  <c r="K98" i="2"/>
  <c r="K99" i="2"/>
  <c r="L99" i="2" s="1"/>
  <c r="L79" i="2"/>
  <c r="K10" i="2"/>
  <c r="L10" i="2" s="1"/>
  <c r="J22" i="2"/>
  <c r="G15" i="1" s="1"/>
  <c r="K18" i="2"/>
  <c r="K22" i="2" s="1"/>
  <c r="H15" i="1" s="1"/>
  <c r="J32" i="2"/>
  <c r="G16" i="1" s="1"/>
  <c r="E29" i="1" s="1"/>
  <c r="G42" i="2"/>
  <c r="J38" i="2"/>
  <c r="L28" i="2"/>
  <c r="J101" i="2"/>
  <c r="J102" i="2" s="1"/>
  <c r="G23" i="1" s="1"/>
  <c r="L88" i="2" l="1"/>
  <c r="L92" i="2" s="1"/>
  <c r="I22" i="1" s="1"/>
  <c r="K32" i="2"/>
  <c r="H16" i="1" s="1"/>
  <c r="L58" i="2"/>
  <c r="L62" i="2" s="1"/>
  <c r="I19" i="1" s="1"/>
  <c r="K101" i="2"/>
  <c r="L101" i="2" s="1"/>
  <c r="K68" i="2"/>
  <c r="K72" i="2" s="1"/>
  <c r="H20" i="1" s="1"/>
  <c r="J72" i="2"/>
  <c r="G20" i="1" s="1"/>
  <c r="L32" i="2"/>
  <c r="I16" i="1" s="1"/>
  <c r="K12" i="2"/>
  <c r="H14" i="1" s="1"/>
  <c r="K102" i="2"/>
  <c r="H23" i="1" s="1"/>
  <c r="L98" i="2"/>
  <c r="L18" i="2"/>
  <c r="L22" i="2" s="1"/>
  <c r="I15" i="1" s="1"/>
  <c r="K38" i="2"/>
  <c r="K42" i="2" s="1"/>
  <c r="H17" i="1" s="1"/>
  <c r="J42" i="2"/>
  <c r="G17" i="1" s="1"/>
  <c r="E30" i="1" s="1"/>
  <c r="L12" i="2"/>
  <c r="I14" i="1" s="1"/>
  <c r="E28" i="1"/>
  <c r="H24" i="1" l="1"/>
  <c r="G24" i="1"/>
  <c r="L102" i="2"/>
  <c r="I23" i="1" s="1"/>
  <c r="L68" i="2"/>
  <c r="L72" i="2" s="1"/>
  <c r="I20" i="1" s="1"/>
  <c r="L38" i="2"/>
  <c r="L42" i="2" s="1"/>
  <c r="I17" i="1" s="1"/>
  <c r="I2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8" authorId="0" shapeId="0" xr:uid="{00000000-0006-0000-0000-000001000000}">
      <text>
        <r>
          <rPr>
            <sz val="10"/>
            <color rgb="FF000000"/>
            <rFont val="Arial"/>
            <family val="2"/>
          </rPr>
          <t>Source: Finance Dept. order dated 23-04-2026 (58%-&gt;60%), i.e. existing rate before this revision.</t>
        </r>
      </text>
    </comment>
    <comment ref="C9" authorId="0" shapeId="0" xr:uid="{00000000-0006-0000-0000-000002000000}">
      <text>
        <r>
          <rPr>
            <sz val="10"/>
            <color rgb="FF000000"/>
            <rFont val="Arial"/>
            <family val="2"/>
          </rPr>
          <t>Source: Finance Dept. order dated 30-10-2026, effective 01-07-2026.</t>
        </r>
      </text>
    </comment>
  </commentList>
</comments>
</file>

<file path=xl/sharedStrings.xml><?xml version="1.0" encoding="utf-8"?>
<sst xmlns="http://schemas.openxmlformats.org/spreadsheetml/2006/main" count="238" uniqueCount="57">
  <si>
    <t>Rajasthan DA Arrear Calculation Sheet (60% to 63%) - Jul 2026 to Oct 2026</t>
  </si>
  <si>
    <t>Per Finance Dept. Order No. F.6(3)FD(Rules)/2017 dated 30-10-2026: DA 60% -&gt; 63% w.e.f. 01-07-2026; Jul-Oct 2026 increase credited to GPF / GPF-2004 / GPF-SAB; cash payment from Nov 2026 salary (payable 01-12-2026).</t>
  </si>
  <si>
    <t>Office name</t>
  </si>
  <si>
    <t>Sheet title</t>
  </si>
  <si>
    <t>DA ARREAR CALCULATION SHEET (60% TO 63%)</t>
  </si>
  <si>
    <t>Arrear title</t>
  </si>
  <si>
    <t>Rajasthan DA Arrear From July 2026 to October 2026</t>
  </si>
  <si>
    <t>Old DA rate (drawn)</t>
  </si>
  <si>
    <t>New DA rate (due)</t>
  </si>
  <si>
    <t>S.No</t>
  </si>
  <si>
    <t>Name of employee</t>
  </si>
  <si>
    <t>Designation</t>
  </si>
  <si>
    <t>Basic pay of Jul 2026 (₹)</t>
  </si>
  <si>
    <t>Employee type</t>
  </si>
  <si>
    <t>Monthly DA arrear (₹)</t>
  </si>
  <si>
    <t>Total arrear Jul-Oct (₹)</t>
  </si>
  <si>
    <t>Credited to GPF (₹)</t>
  </si>
  <si>
    <t>Net cash payable (₹)</t>
  </si>
  <si>
    <t>DINESH DOI</t>
  </si>
  <si>
    <t>BCI</t>
  </si>
  <si>
    <t>GPF</t>
  </si>
  <si>
    <t>RAKESH KUMAR NAMA</t>
  </si>
  <si>
    <t>PRINCIPAL</t>
  </si>
  <si>
    <t>PRAKASH MALI</t>
  </si>
  <si>
    <t>TEACHER</t>
  </si>
  <si>
    <t>GPF 2004</t>
  </si>
  <si>
    <t>MUKESH KUMAR SHARMA</t>
  </si>
  <si>
    <t>LECTURER</t>
  </si>
  <si>
    <t>GPF SAB</t>
  </si>
  <si>
    <t>MAHIMA SHARMA</t>
  </si>
  <si>
    <t>Total</t>
  </si>
  <si>
    <t>Summary by employee type</t>
  </si>
  <si>
    <t>Employees</t>
  </si>
  <si>
    <t>Basic pay (₹)</t>
  </si>
  <si>
    <t>Total arrear (₹)</t>
  </si>
  <si>
    <t>How to use</t>
  </si>
  <si>
    <t>Yellow cells with blue text are inputs. Edit them; everything else recalculates. Rows 1-5 of employees are example data - overwrite or clear them.</t>
  </si>
  <si>
    <t>Up to 10 employees. Clear a row's name, designation and basic pay to leave a slot empty (its block shows '-').</t>
  </si>
  <si>
    <t>Employee type: GPF (recruited before 1-1-2004), GPF 2004 (on or after 1-1-2004), GPF SAB (autonomous bodies / PSUs / boards / corporations).</t>
  </si>
  <si>
    <t>Assumption: DA is on Basic Pay only (no Special/Personal Pay). Each amount is rounded to the nearest rupee (50 paise and above rounds up), per para 3 of the order.</t>
  </si>
  <si>
    <t>Assumption: the full Jul-Oct 2026 increase is credited to the GPF account (para 4), so net cash payable for those months is nil.</t>
  </si>
  <si>
    <t>Print: the 'Difference Sheets' tab is set to landscape, fit to one page wide, 3 employees per page.</t>
  </si>
  <si>
    <t>Month</t>
  </si>
  <si>
    <t>Difference</t>
  </si>
  <si>
    <t>Credit to</t>
  </si>
  <si>
    <t>Net payable (₹)</t>
  </si>
  <si>
    <t>Basic (₹)</t>
  </si>
  <si>
    <t>DA (₹)</t>
  </si>
  <si>
    <t>Total (₹)</t>
  </si>
  <si>
    <t>Jul-26</t>
  </si>
  <si>
    <t>Aug-26</t>
  </si>
  <si>
    <t>Sep-26</t>
  </si>
  <si>
    <t>Oct-26</t>
  </si>
  <si>
    <t>GOVT. SR. SECONDARY SCHOOL KATHMANA DIST- TONK</t>
  </si>
  <si>
    <t>PREPARED BY</t>
  </si>
  <si>
    <t>BUDDHI PRAKASH GURJAR</t>
  </si>
  <si>
    <t>GSSS Kathmana (Tonk)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</si>
</sst>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(#,##0\);\-"/>
  </numFmts>
  <fonts count="12" x14ac:knownFonts="1">
    <font>
      <sz val="11"/>
      <color theme="1"/>
      <name val="Calibri"/>
      <family val="2"/>
      <charset val="1"/>
    </font>
    <font>
      <sz val="10"/>
      <color rgb="FF000000"/>
      <name val="Arial"/>
      <family val="2"/>
    </font>
    <font>
      <b/>
      <sz val="12"/>
      <name val="Times New Roman"/>
      <family val="1"/>
    </font>
    <font>
      <b/>
      <sz val="12"/>
      <color rgb="FF1F4E79"/>
      <name val="Times New Roman"/>
      <family val="1"/>
    </font>
    <font>
      <sz val="12"/>
      <color theme="1"/>
      <name val="Times New Roman"/>
      <family val="1"/>
    </font>
    <font>
      <i/>
      <sz val="12"/>
      <color rgb="FF595959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sz val="12"/>
      <color rgb="FF404040"/>
      <name val="Times New Roman"/>
      <family val="1"/>
    </font>
    <font>
      <b/>
      <sz val="12"/>
      <color rgb="FF595959"/>
      <name val="Times New Roman"/>
      <family val="1"/>
    </font>
    <font>
      <b/>
      <sz val="12"/>
      <color rgb="FFC00000"/>
      <name val="Times New Roman"/>
      <family val="1"/>
    </font>
    <font>
      <sz val="12"/>
      <color rgb="FF00B05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E699"/>
        <bgColor rgb="FFFFCC99"/>
      </patternFill>
    </fill>
    <fill>
      <patternFill patternType="solid">
        <fgColor rgb="FFF2F2F2"/>
        <bgColor rgb="FFFFFFCC"/>
      </patternFill>
    </fill>
    <fill>
      <patternFill patternType="solid">
        <fgColor rgb="FFD9EAD3"/>
        <b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4" borderId="1" xfId="0" applyFont="1" applyFill="1" applyBorder="1"/>
    <xf numFmtId="0" fontId="2" fillId="4" borderId="1" xfId="0" applyFont="1" applyFill="1" applyBorder="1"/>
    <xf numFmtId="165" fontId="2" fillId="4" borderId="1" xfId="0" applyNumberFormat="1" applyFont="1" applyFill="1" applyBorder="1"/>
    <xf numFmtId="0" fontId="6" fillId="2" borderId="1" xfId="0" applyFont="1" applyFill="1" applyBorder="1" applyProtection="1">
      <protection locked="0"/>
    </xf>
    <xf numFmtId="164" fontId="6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6" fillId="2" borderId="1" xfId="0" applyFont="1" applyFill="1" applyBorder="1" applyProtection="1">
      <protection locked="0"/>
    </xf>
    <xf numFmtId="165" fontId="6" fillId="2" borderId="1" xfId="0" applyNumberFormat="1" applyFont="1" applyFill="1" applyBorder="1" applyProtection="1">
      <protection locked="0"/>
    </xf>
    <xf numFmtId="165" fontId="7" fillId="0" borderId="1" xfId="0" applyNumberFormat="1" applyFont="1" applyBorder="1" applyProtection="1">
      <protection hidden="1"/>
    </xf>
    <xf numFmtId="165" fontId="2" fillId="4" borderId="1" xfId="0" applyNumberFormat="1" applyFont="1" applyFill="1" applyBorder="1" applyProtection="1">
      <protection hidden="1"/>
    </xf>
    <xf numFmtId="0" fontId="4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2" fillId="0" borderId="1" xfId="0" applyFont="1" applyBorder="1" applyProtection="1">
      <protection hidden="1"/>
    </xf>
    <xf numFmtId="0" fontId="4" fillId="0" borderId="1" xfId="0" applyFont="1" applyBorder="1" applyProtection="1">
      <protection hidden="1"/>
    </xf>
    <xf numFmtId="165" fontId="4" fillId="0" borderId="1" xfId="0" applyNumberFormat="1" applyFont="1" applyBorder="1" applyProtection="1">
      <protection hidden="1"/>
    </xf>
    <xf numFmtId="0" fontId="11" fillId="6" borderId="2" xfId="0" applyFont="1" applyFill="1" applyBorder="1" applyAlignment="1" applyProtection="1">
      <alignment horizontal="center"/>
      <protection hidden="1"/>
    </xf>
    <xf numFmtId="0" fontId="11" fillId="6" borderId="3" xfId="0" applyFont="1" applyFill="1" applyBorder="1" applyAlignment="1" applyProtection="1">
      <alignment horizontal="center"/>
      <protection hidden="1"/>
    </xf>
    <xf numFmtId="0" fontId="11" fillId="6" borderId="4" xfId="0" applyFont="1" applyFill="1" applyBorder="1" applyAlignment="1" applyProtection="1">
      <alignment horizontal="center"/>
      <protection hidden="1"/>
    </xf>
    <xf numFmtId="0" fontId="11" fillId="6" borderId="5" xfId="0" applyFont="1" applyFill="1" applyBorder="1" applyAlignment="1" applyProtection="1">
      <alignment horizontal="center"/>
      <protection hidden="1"/>
    </xf>
    <xf numFmtId="0" fontId="11" fillId="6" borderId="6" xfId="0" applyFont="1" applyFill="1" applyBorder="1" applyAlignment="1" applyProtection="1">
      <alignment horizontal="center"/>
      <protection hidden="1"/>
    </xf>
    <xf numFmtId="0" fontId="11" fillId="6" borderId="7" xfId="0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/>
      <protection hidden="1"/>
    </xf>
    <xf numFmtId="0" fontId="2" fillId="5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/>
      <protection hidden="1"/>
    </xf>
    <xf numFmtId="165" fontId="7" fillId="0" borderId="1" xfId="0" applyNumberFormat="1" applyFont="1" applyBorder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center"/>
      <protection hidden="1"/>
    </xf>
    <xf numFmtId="165" fontId="2" fillId="4" borderId="1" xfId="0" applyNumberFormat="1" applyFont="1" applyFill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zoomScaleNormal="100" workbookViewId="0">
      <pane ySplit="13" topLeftCell="A14" activePane="bottomLeft" state="frozen"/>
      <selection pane="bottomLeft" activeCell="J28" sqref="J28"/>
    </sheetView>
  </sheetViews>
  <sheetFormatPr baseColWidth="10" defaultColWidth="8.6640625" defaultRowHeight="16" x14ac:dyDescent="0.2"/>
  <cols>
    <col min="1" max="1" width="6" style="3" customWidth="1"/>
    <col min="2" max="2" width="34" style="3" customWidth="1"/>
    <col min="3" max="3" width="20" style="3" customWidth="1"/>
    <col min="4" max="4" width="18" style="3" customWidth="1"/>
    <col min="5" max="5" width="16" style="3" customWidth="1"/>
    <col min="6" max="6" width="18" style="3" customWidth="1"/>
    <col min="7" max="7" width="20" style="3" customWidth="1"/>
    <col min="8" max="9" width="18" style="3" customWidth="1"/>
    <col min="10" max="16384" width="8.6640625" style="3"/>
  </cols>
  <sheetData>
    <row r="1" spans="1:9" x14ac:dyDescent="0.2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4" t="s">
        <v>1</v>
      </c>
    </row>
    <row r="4" spans="1:9" x14ac:dyDescent="0.2">
      <c r="A4" s="1"/>
    </row>
    <row r="5" spans="1:9" x14ac:dyDescent="0.2">
      <c r="B5" s="1" t="s">
        <v>2</v>
      </c>
      <c r="C5" s="10" t="s">
        <v>53</v>
      </c>
      <c r="D5" s="10"/>
      <c r="E5" s="10"/>
      <c r="F5" s="10"/>
      <c r="G5" s="10"/>
      <c r="H5" s="10"/>
      <c r="I5" s="10"/>
    </row>
    <row r="6" spans="1:9" x14ac:dyDescent="0.2">
      <c r="B6" s="1" t="s">
        <v>3</v>
      </c>
      <c r="C6" s="10" t="s">
        <v>4</v>
      </c>
      <c r="D6" s="10"/>
      <c r="E6" s="10"/>
      <c r="F6" s="10"/>
      <c r="G6" s="10"/>
      <c r="H6" s="10"/>
      <c r="I6" s="10"/>
    </row>
    <row r="7" spans="1:9" x14ac:dyDescent="0.2">
      <c r="B7" s="1" t="s">
        <v>5</v>
      </c>
      <c r="C7" s="10" t="s">
        <v>6</v>
      </c>
      <c r="D7" s="10"/>
      <c r="E7" s="10"/>
      <c r="F7" s="10"/>
      <c r="G7" s="10"/>
      <c r="H7" s="10"/>
      <c r="I7" s="10"/>
    </row>
    <row r="8" spans="1:9" x14ac:dyDescent="0.2">
      <c r="B8" s="1" t="s">
        <v>7</v>
      </c>
      <c r="C8" s="11">
        <v>0.6</v>
      </c>
      <c r="D8" s="12"/>
      <c r="E8" s="12"/>
      <c r="F8" s="12"/>
      <c r="G8" s="12"/>
      <c r="H8" s="12"/>
      <c r="I8" s="12"/>
    </row>
    <row r="9" spans="1:9" x14ac:dyDescent="0.2">
      <c r="B9" s="1" t="s">
        <v>8</v>
      </c>
      <c r="C9" s="11">
        <v>0.63</v>
      </c>
      <c r="D9" s="12"/>
      <c r="E9" s="12"/>
      <c r="F9" s="12"/>
      <c r="G9" s="12"/>
      <c r="H9" s="12"/>
      <c r="I9" s="12"/>
    </row>
    <row r="13" spans="1:9" ht="31.5" customHeight="1" x14ac:dyDescent="0.2">
      <c r="A13" s="5" t="s">
        <v>9</v>
      </c>
      <c r="B13" s="5" t="s">
        <v>10</v>
      </c>
      <c r="C13" s="5" t="s">
        <v>11</v>
      </c>
      <c r="D13" s="5" t="s">
        <v>12</v>
      </c>
      <c r="E13" s="5" t="s">
        <v>13</v>
      </c>
      <c r="F13" s="5" t="s">
        <v>14</v>
      </c>
      <c r="G13" s="5" t="s">
        <v>15</v>
      </c>
      <c r="H13" s="5" t="s">
        <v>16</v>
      </c>
      <c r="I13" s="5" t="s">
        <v>17</v>
      </c>
    </row>
    <row r="14" spans="1:9" x14ac:dyDescent="0.2">
      <c r="A14" s="6">
        <v>1</v>
      </c>
      <c r="B14" s="13" t="s">
        <v>18</v>
      </c>
      <c r="C14" s="13" t="s">
        <v>19</v>
      </c>
      <c r="D14" s="14">
        <v>27100</v>
      </c>
      <c r="E14" s="13" t="s">
        <v>20</v>
      </c>
      <c r="F14" s="15">
        <f t="shared" ref="F14:F23" si="0">IF(D14="",0,ROUND(D14*$C$9,0)-ROUND(D14*$C$8,0))</f>
        <v>813</v>
      </c>
      <c r="G14" s="15">
        <f>'Difference Sheets'!J12</f>
        <v>3252</v>
      </c>
      <c r="H14" s="15">
        <f>'Difference Sheets'!K12</f>
        <v>3252</v>
      </c>
      <c r="I14" s="15">
        <f>'Difference Sheets'!L12</f>
        <v>0</v>
      </c>
    </row>
    <row r="15" spans="1:9" x14ac:dyDescent="0.2">
      <c r="A15" s="6">
        <v>2</v>
      </c>
      <c r="B15" s="13" t="s">
        <v>21</v>
      </c>
      <c r="C15" s="13" t="s">
        <v>22</v>
      </c>
      <c r="D15" s="14">
        <v>83500</v>
      </c>
      <c r="E15" s="13" t="s">
        <v>20</v>
      </c>
      <c r="F15" s="15">
        <f t="shared" si="0"/>
        <v>2505</v>
      </c>
      <c r="G15" s="15">
        <f>'Difference Sheets'!J22</f>
        <v>10020</v>
      </c>
      <c r="H15" s="15">
        <f>'Difference Sheets'!K22</f>
        <v>10020</v>
      </c>
      <c r="I15" s="15">
        <f>'Difference Sheets'!L22</f>
        <v>0</v>
      </c>
    </row>
    <row r="16" spans="1:9" x14ac:dyDescent="0.2">
      <c r="A16" s="6">
        <v>3</v>
      </c>
      <c r="B16" s="13" t="s">
        <v>23</v>
      </c>
      <c r="C16" s="13" t="s">
        <v>24</v>
      </c>
      <c r="D16" s="14">
        <v>85000</v>
      </c>
      <c r="E16" s="13" t="s">
        <v>25</v>
      </c>
      <c r="F16" s="15">
        <f t="shared" si="0"/>
        <v>2550</v>
      </c>
      <c r="G16" s="15">
        <f>'Difference Sheets'!J32</f>
        <v>10200</v>
      </c>
      <c r="H16" s="15">
        <f>'Difference Sheets'!K32</f>
        <v>10200</v>
      </c>
      <c r="I16" s="15">
        <f>'Difference Sheets'!L32</f>
        <v>0</v>
      </c>
    </row>
    <row r="17" spans="1:9" x14ac:dyDescent="0.2">
      <c r="A17" s="6">
        <v>4</v>
      </c>
      <c r="B17" s="13" t="s">
        <v>26</v>
      </c>
      <c r="C17" s="13" t="s">
        <v>27</v>
      </c>
      <c r="D17" s="14">
        <v>95000</v>
      </c>
      <c r="E17" s="13" t="s">
        <v>28</v>
      </c>
      <c r="F17" s="15">
        <f t="shared" si="0"/>
        <v>2850</v>
      </c>
      <c r="G17" s="15">
        <f>'Difference Sheets'!J42</f>
        <v>11400</v>
      </c>
      <c r="H17" s="15">
        <f>'Difference Sheets'!K42</f>
        <v>11400</v>
      </c>
      <c r="I17" s="15">
        <f>'Difference Sheets'!L42</f>
        <v>0</v>
      </c>
    </row>
    <row r="18" spans="1:9" x14ac:dyDescent="0.2">
      <c r="A18" s="6">
        <v>5</v>
      </c>
      <c r="B18" s="13" t="s">
        <v>29</v>
      </c>
      <c r="C18" s="13" t="s">
        <v>27</v>
      </c>
      <c r="D18" s="14">
        <v>105000</v>
      </c>
      <c r="E18" s="13" t="s">
        <v>25</v>
      </c>
      <c r="F18" s="15">
        <f t="shared" si="0"/>
        <v>3150</v>
      </c>
      <c r="G18" s="15">
        <f>'Difference Sheets'!J52</f>
        <v>12600</v>
      </c>
      <c r="H18" s="15">
        <f>'Difference Sheets'!K52</f>
        <v>12600</v>
      </c>
      <c r="I18" s="15">
        <f>'Difference Sheets'!L52</f>
        <v>0</v>
      </c>
    </row>
    <row r="19" spans="1:9" x14ac:dyDescent="0.2">
      <c r="A19" s="6">
        <v>6</v>
      </c>
      <c r="B19" s="13"/>
      <c r="C19" s="13"/>
      <c r="D19" s="14"/>
      <c r="E19" s="13" t="s">
        <v>20</v>
      </c>
      <c r="F19" s="15">
        <f t="shared" si="0"/>
        <v>0</v>
      </c>
      <c r="G19" s="15">
        <f>'Difference Sheets'!J62</f>
        <v>0</v>
      </c>
      <c r="H19" s="15">
        <f>'Difference Sheets'!K62</f>
        <v>0</v>
      </c>
      <c r="I19" s="15">
        <f>'Difference Sheets'!L62</f>
        <v>0</v>
      </c>
    </row>
    <row r="20" spans="1:9" x14ac:dyDescent="0.2">
      <c r="A20" s="6">
        <v>7</v>
      </c>
      <c r="B20" s="13"/>
      <c r="C20" s="13"/>
      <c r="D20" s="14"/>
      <c r="E20" s="13" t="s">
        <v>20</v>
      </c>
      <c r="F20" s="15">
        <f t="shared" si="0"/>
        <v>0</v>
      </c>
      <c r="G20" s="15">
        <f>'Difference Sheets'!J72</f>
        <v>0</v>
      </c>
      <c r="H20" s="15">
        <f>'Difference Sheets'!K72</f>
        <v>0</v>
      </c>
      <c r="I20" s="15">
        <f>'Difference Sheets'!L72</f>
        <v>0</v>
      </c>
    </row>
    <row r="21" spans="1:9" x14ac:dyDescent="0.2">
      <c r="A21" s="6">
        <v>8</v>
      </c>
      <c r="B21" s="13"/>
      <c r="C21" s="13"/>
      <c r="D21" s="14"/>
      <c r="E21" s="13" t="s">
        <v>20</v>
      </c>
      <c r="F21" s="15">
        <f t="shared" si="0"/>
        <v>0</v>
      </c>
      <c r="G21" s="15">
        <f>'Difference Sheets'!J82</f>
        <v>0</v>
      </c>
      <c r="H21" s="15">
        <f>'Difference Sheets'!K82</f>
        <v>0</v>
      </c>
      <c r="I21" s="15">
        <f>'Difference Sheets'!L82</f>
        <v>0</v>
      </c>
    </row>
    <row r="22" spans="1:9" x14ac:dyDescent="0.2">
      <c r="A22" s="6">
        <v>9</v>
      </c>
      <c r="B22" s="13"/>
      <c r="C22" s="13"/>
      <c r="D22" s="14"/>
      <c r="E22" s="13" t="s">
        <v>20</v>
      </c>
      <c r="F22" s="15">
        <f t="shared" si="0"/>
        <v>0</v>
      </c>
      <c r="G22" s="15">
        <f>'Difference Sheets'!J92</f>
        <v>0</v>
      </c>
      <c r="H22" s="15">
        <f>'Difference Sheets'!K92</f>
        <v>0</v>
      </c>
      <c r="I22" s="15">
        <f>'Difference Sheets'!L92</f>
        <v>0</v>
      </c>
    </row>
    <row r="23" spans="1:9" x14ac:dyDescent="0.2">
      <c r="A23" s="6">
        <v>10</v>
      </c>
      <c r="B23" s="13"/>
      <c r="C23" s="13"/>
      <c r="D23" s="14"/>
      <c r="E23" s="13" t="s">
        <v>20</v>
      </c>
      <c r="F23" s="15">
        <f t="shared" si="0"/>
        <v>0</v>
      </c>
      <c r="G23" s="15">
        <f>'Difference Sheets'!J102</f>
        <v>0</v>
      </c>
      <c r="H23" s="15">
        <f>'Difference Sheets'!K102</f>
        <v>0</v>
      </c>
      <c r="I23" s="15">
        <f>'Difference Sheets'!L102</f>
        <v>0</v>
      </c>
    </row>
    <row r="24" spans="1:9" x14ac:dyDescent="0.2">
      <c r="A24" s="7"/>
      <c r="B24" s="8" t="s">
        <v>30</v>
      </c>
      <c r="C24" s="7"/>
      <c r="D24" s="9">
        <f>SUM(D14:D23)</f>
        <v>395600</v>
      </c>
      <c r="E24" s="7"/>
      <c r="F24" s="16">
        <f>SUM(F14:F23)</f>
        <v>11868</v>
      </c>
      <c r="G24" s="16">
        <f>SUM(G14:G23)</f>
        <v>47472</v>
      </c>
      <c r="H24" s="16">
        <f>SUM(H14:H23)</f>
        <v>47472</v>
      </c>
      <c r="I24" s="16">
        <f>SUM(I14:I23)</f>
        <v>0</v>
      </c>
    </row>
    <row r="25" spans="1:9" x14ac:dyDescent="0.2">
      <c r="A25" s="17"/>
      <c r="B25" s="17"/>
      <c r="C25" s="17"/>
      <c r="D25" s="17"/>
      <c r="E25" s="17"/>
      <c r="F25" s="17"/>
      <c r="G25" s="17"/>
      <c r="H25" s="17"/>
    </row>
    <row r="26" spans="1:9" x14ac:dyDescent="0.2">
      <c r="A26" s="17"/>
      <c r="B26" s="18" t="s">
        <v>31</v>
      </c>
      <c r="C26" s="17"/>
      <c r="D26" s="17"/>
      <c r="E26" s="17"/>
      <c r="F26" s="17"/>
      <c r="G26" s="17"/>
      <c r="H26" s="17"/>
    </row>
    <row r="27" spans="1:9" ht="17" x14ac:dyDescent="0.2">
      <c r="A27" s="17"/>
      <c r="B27" s="19" t="s">
        <v>13</v>
      </c>
      <c r="C27" s="19" t="s">
        <v>32</v>
      </c>
      <c r="D27" s="19" t="s">
        <v>33</v>
      </c>
      <c r="E27" s="19" t="s">
        <v>34</v>
      </c>
      <c r="F27" s="17"/>
      <c r="G27" s="17"/>
      <c r="H27" s="17"/>
    </row>
    <row r="28" spans="1:9" x14ac:dyDescent="0.2">
      <c r="A28" s="17"/>
      <c r="B28" s="20" t="s">
        <v>20</v>
      </c>
      <c r="C28" s="21">
        <f>COUNTIFS($E$14:$E$23,B28,$B$14:$B$23,"&lt;&gt;")</f>
        <v>2</v>
      </c>
      <c r="D28" s="22">
        <f>SUMIFS($D$14:$D$23,$E$14:$E$23,B28)</f>
        <v>110600</v>
      </c>
      <c r="E28" s="22">
        <f>SUMIFS($G$14:$G$23,$E$14:$E$23,B28)</f>
        <v>13272</v>
      </c>
      <c r="F28" s="17"/>
      <c r="G28" s="23" t="s">
        <v>54</v>
      </c>
      <c r="H28" s="24"/>
    </row>
    <row r="29" spans="1:9" x14ac:dyDescent="0.2">
      <c r="A29" s="17"/>
      <c r="B29" s="20" t="s">
        <v>25</v>
      </c>
      <c r="C29" s="21">
        <f>COUNTIFS($E$14:$E$23,B29,$B$14:$B$23,"&lt;&gt;")</f>
        <v>2</v>
      </c>
      <c r="D29" s="22">
        <f>SUMIFS($D$14:$D$23,$E$14:$E$23,B29)</f>
        <v>190000</v>
      </c>
      <c r="E29" s="22">
        <f>SUMIFS($G$14:$G$23,$E$14:$E$23,B29)</f>
        <v>22800</v>
      </c>
      <c r="F29" s="17"/>
      <c r="G29" s="25" t="s">
        <v>55</v>
      </c>
      <c r="H29" s="26"/>
    </row>
    <row r="30" spans="1:9" x14ac:dyDescent="0.2">
      <c r="A30" s="17"/>
      <c r="B30" s="20" t="s">
        <v>28</v>
      </c>
      <c r="C30" s="21">
        <f>COUNTIFS($E$14:$E$23,B30,$B$14:$B$23,"&lt;&gt;")</f>
        <v>1</v>
      </c>
      <c r="D30" s="22">
        <f>SUMIFS($D$14:$D$23,$E$14:$E$23,B30)</f>
        <v>95000</v>
      </c>
      <c r="E30" s="22">
        <f>SUMIFS($G$14:$G$23,$E$14:$E$23,B30)</f>
        <v>11400</v>
      </c>
      <c r="F30" s="17"/>
      <c r="G30" s="27" t="s">
        <v>56</v>
      </c>
      <c r="H30" s="28"/>
    </row>
    <row r="31" spans="1:9" x14ac:dyDescent="0.2">
      <c r="A31" s="17"/>
      <c r="B31" s="17"/>
      <c r="C31" s="17"/>
      <c r="D31" s="17"/>
      <c r="E31" s="17"/>
      <c r="F31" s="17"/>
      <c r="G31" s="17"/>
      <c r="H31" s="17"/>
    </row>
    <row r="32" spans="1:9" x14ac:dyDescent="0.2">
      <c r="A32" s="17"/>
      <c r="B32" s="17"/>
      <c r="C32" s="17"/>
      <c r="D32" s="17"/>
      <c r="E32" s="17"/>
      <c r="F32" s="17"/>
      <c r="G32" s="17"/>
      <c r="H32" s="17"/>
    </row>
    <row r="33" spans="1:8" x14ac:dyDescent="0.2">
      <c r="A33" s="17"/>
      <c r="B33" s="18" t="s">
        <v>35</v>
      </c>
      <c r="C33" s="17"/>
      <c r="D33" s="17"/>
      <c r="E33" s="17"/>
      <c r="F33" s="17"/>
      <c r="G33" s="17"/>
      <c r="H33" s="17"/>
    </row>
    <row r="34" spans="1:8" x14ac:dyDescent="0.2">
      <c r="A34" s="17"/>
      <c r="B34" s="29" t="s">
        <v>36</v>
      </c>
      <c r="C34" s="17"/>
      <c r="D34" s="17"/>
      <c r="E34" s="17"/>
      <c r="F34" s="17"/>
      <c r="G34" s="17"/>
      <c r="H34" s="17"/>
    </row>
    <row r="35" spans="1:8" x14ac:dyDescent="0.2">
      <c r="A35" s="17"/>
      <c r="B35" s="29" t="s">
        <v>37</v>
      </c>
      <c r="C35" s="17"/>
      <c r="D35" s="17"/>
      <c r="E35" s="17"/>
      <c r="F35" s="17"/>
      <c r="G35" s="17"/>
      <c r="H35" s="17"/>
    </row>
    <row r="36" spans="1:8" x14ac:dyDescent="0.2">
      <c r="A36" s="17"/>
      <c r="B36" s="29" t="s">
        <v>38</v>
      </c>
      <c r="C36" s="17"/>
      <c r="D36" s="17"/>
      <c r="E36" s="17"/>
      <c r="F36" s="17"/>
      <c r="G36" s="17"/>
      <c r="H36" s="17"/>
    </row>
    <row r="37" spans="1:8" x14ac:dyDescent="0.2">
      <c r="A37" s="17"/>
      <c r="B37" s="29" t="s">
        <v>39</v>
      </c>
      <c r="C37" s="17"/>
      <c r="D37" s="17"/>
      <c r="E37" s="17"/>
      <c r="F37" s="17"/>
      <c r="G37" s="17"/>
      <c r="H37" s="17"/>
    </row>
    <row r="38" spans="1:8" x14ac:dyDescent="0.2">
      <c r="A38" s="17"/>
      <c r="B38" s="29" t="s">
        <v>40</v>
      </c>
      <c r="C38" s="17"/>
      <c r="D38" s="17"/>
      <c r="E38" s="17"/>
      <c r="F38" s="17"/>
      <c r="G38" s="17"/>
      <c r="H38" s="17"/>
    </row>
    <row r="39" spans="1:8" x14ac:dyDescent="0.2">
      <c r="A39" s="17"/>
      <c r="B39" s="29" t="s">
        <v>41</v>
      </c>
      <c r="C39" s="17"/>
      <c r="D39" s="17"/>
      <c r="E39" s="17"/>
      <c r="F39" s="17"/>
      <c r="G39" s="17"/>
      <c r="H39" s="17"/>
    </row>
  </sheetData>
  <sheetProtection algorithmName="SHA-512" hashValue="Z5KTj8A1cceBAbMsbWUVaLpHFvGL+gU5zXBYX71AWJ3ywOsg6TIbbmlwhtQT/TxN9wtLSCFQDMNHlxkVN6QOIQ==" saltValue="LD+jLaQ5eZ3fgk730M3VxA==" spinCount="100000" sheet="1" objects="1" scenarios="1"/>
  <mergeCells count="7">
    <mergeCell ref="C5:I5"/>
    <mergeCell ref="C6:I6"/>
    <mergeCell ref="C7:I7"/>
    <mergeCell ref="A1:I1"/>
    <mergeCell ref="G28:H28"/>
    <mergeCell ref="G29:H29"/>
    <mergeCell ref="G30:H30"/>
  </mergeCells>
  <dataValidations count="1">
    <dataValidation type="list" allowBlank="1" sqref="E14:E23" xr:uid="{00000000-0002-0000-0000-000000000000}">
      <formula1>"GPF,GPF 2004,GPF SAB"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2"/>
  <sheetViews>
    <sheetView zoomScaleNormal="100" workbookViewId="0">
      <selection sqref="A1:L33"/>
    </sheetView>
  </sheetViews>
  <sheetFormatPr baseColWidth="10" defaultColWidth="8.6640625" defaultRowHeight="16" x14ac:dyDescent="0.2"/>
  <cols>
    <col min="1" max="1" width="10" style="17" customWidth="1"/>
    <col min="2" max="10" width="12" style="17" customWidth="1"/>
    <col min="11" max="11" width="16" style="17" customWidth="1"/>
    <col min="12" max="12" width="18" style="17" customWidth="1"/>
    <col min="13" max="16384" width="8.6640625" style="17"/>
  </cols>
  <sheetData>
    <row r="1" spans="1:12" x14ac:dyDescent="0.2">
      <c r="A1" s="30" t="str">
        <f>"Office of the "&amp;Input!C5</f>
        <v>Office of the GOVT. SR. SECONDARY SCHOOL KATHMANA DIST- TONK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">
      <c r="A2" s="31" t="str">
        <f>Input!C6</f>
        <v>DA ARREAR CALCULATION SHEET (60% TO 63%)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x14ac:dyDescent="0.2">
      <c r="A3" s="30" t="str">
        <f>"Difference Sheet of "&amp;Input!C7</f>
        <v>Difference Sheet of Rajasthan DA Arrear From July 2026 to October 2026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5" spans="1:12" x14ac:dyDescent="0.2">
      <c r="A5" s="32" t="str">
        <f>IF(Input!B14&amp;Input!C14="","(empty slot)",1&amp;". Name: "&amp;Input!B14&amp;"   |   Designation: "&amp;Input!C14&amp;"   |   Basic: ₹"&amp;TEXT(Input!D14,"#,##0"))</f>
        <v>1. Name: DINESH DOI   |   Designation: BCI   |   Basic: ₹27,100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2" ht="15" customHeight="1" x14ac:dyDescent="0.2">
      <c r="A6" s="33" t="s">
        <v>42</v>
      </c>
      <c r="B6" s="33" t="str">
        <f>"Due ("&amp;TEXT(Input!$C$9,"0%")&amp;")"</f>
        <v>Due (63%)</v>
      </c>
      <c r="C6" s="33"/>
      <c r="D6" s="33"/>
      <c r="E6" s="33" t="str">
        <f>"Drawn ("&amp;TEXT(Input!$C$8,"0%")&amp;")"</f>
        <v>Drawn (60%)</v>
      </c>
      <c r="F6" s="33"/>
      <c r="G6" s="33"/>
      <c r="H6" s="33" t="s">
        <v>43</v>
      </c>
      <c r="I6" s="33"/>
      <c r="J6" s="33"/>
      <c r="K6" s="19" t="s">
        <v>44</v>
      </c>
      <c r="L6" s="33" t="s">
        <v>45</v>
      </c>
    </row>
    <row r="7" spans="1:12" ht="17" x14ac:dyDescent="0.2">
      <c r="A7" s="33"/>
      <c r="B7" s="19" t="s">
        <v>46</v>
      </c>
      <c r="C7" s="19" t="s">
        <v>47</v>
      </c>
      <c r="D7" s="19" t="s">
        <v>48</v>
      </c>
      <c r="E7" s="19" t="s">
        <v>46</v>
      </c>
      <c r="F7" s="19" t="s">
        <v>47</v>
      </c>
      <c r="G7" s="19" t="s">
        <v>48</v>
      </c>
      <c r="H7" s="19" t="s">
        <v>46</v>
      </c>
      <c r="I7" s="19" t="s">
        <v>47</v>
      </c>
      <c r="J7" s="19" t="s">
        <v>48</v>
      </c>
      <c r="K7" s="19" t="str">
        <f>IF(Input!E14="","GPF",Input!E14)&amp;" (₹)"</f>
        <v>GPF (₹)</v>
      </c>
      <c r="L7" s="33"/>
    </row>
    <row r="8" spans="1:12" x14ac:dyDescent="0.2">
      <c r="A8" s="34" t="s">
        <v>49</v>
      </c>
      <c r="B8" s="35">
        <f>Input!$D$14</f>
        <v>27100</v>
      </c>
      <c r="C8" s="35">
        <f>ROUND(B8*Input!$C$9,0)</f>
        <v>17073</v>
      </c>
      <c r="D8" s="35">
        <f>B8+C8</f>
        <v>44173</v>
      </c>
      <c r="E8" s="35">
        <f>B8</f>
        <v>27100</v>
      </c>
      <c r="F8" s="35">
        <f>ROUND(E8*Input!$C$8,0)</f>
        <v>16260</v>
      </c>
      <c r="G8" s="35">
        <f>E8+F8</f>
        <v>43360</v>
      </c>
      <c r="H8" s="35">
        <f t="shared" ref="H8:J11" si="0">B8-E8</f>
        <v>0</v>
      </c>
      <c r="I8" s="35">
        <f t="shared" si="0"/>
        <v>813</v>
      </c>
      <c r="J8" s="35">
        <f t="shared" si="0"/>
        <v>813</v>
      </c>
      <c r="K8" s="35">
        <f>J8</f>
        <v>813</v>
      </c>
      <c r="L8" s="35">
        <f>J8-K8</f>
        <v>0</v>
      </c>
    </row>
    <row r="9" spans="1:12" x14ac:dyDescent="0.2">
      <c r="A9" s="34" t="s">
        <v>50</v>
      </c>
      <c r="B9" s="35">
        <f>Input!$D$14</f>
        <v>27100</v>
      </c>
      <c r="C9" s="35">
        <f>ROUND(B9*Input!$C$9,0)</f>
        <v>17073</v>
      </c>
      <c r="D9" s="35">
        <f>B9+C9</f>
        <v>44173</v>
      </c>
      <c r="E9" s="35">
        <f>B9</f>
        <v>27100</v>
      </c>
      <c r="F9" s="35">
        <f>ROUND(E9*Input!$C$8,0)</f>
        <v>16260</v>
      </c>
      <c r="G9" s="35">
        <f>E9+F9</f>
        <v>43360</v>
      </c>
      <c r="H9" s="35">
        <f t="shared" si="0"/>
        <v>0</v>
      </c>
      <c r="I9" s="35">
        <f t="shared" si="0"/>
        <v>813</v>
      </c>
      <c r="J9" s="35">
        <f t="shared" si="0"/>
        <v>813</v>
      </c>
      <c r="K9" s="35">
        <f>J9</f>
        <v>813</v>
      </c>
      <c r="L9" s="35">
        <f>J9-K9</f>
        <v>0</v>
      </c>
    </row>
    <row r="10" spans="1:12" x14ac:dyDescent="0.2">
      <c r="A10" s="34" t="s">
        <v>51</v>
      </c>
      <c r="B10" s="35">
        <f>Input!$D$14</f>
        <v>27100</v>
      </c>
      <c r="C10" s="35">
        <f>ROUND(B10*Input!$C$9,0)</f>
        <v>17073</v>
      </c>
      <c r="D10" s="35">
        <f>B10+C10</f>
        <v>44173</v>
      </c>
      <c r="E10" s="35">
        <f>B10</f>
        <v>27100</v>
      </c>
      <c r="F10" s="35">
        <f>ROUND(E10*Input!$C$8,0)</f>
        <v>16260</v>
      </c>
      <c r="G10" s="35">
        <f>E10+F10</f>
        <v>43360</v>
      </c>
      <c r="H10" s="35">
        <f t="shared" si="0"/>
        <v>0</v>
      </c>
      <c r="I10" s="35">
        <f t="shared" si="0"/>
        <v>813</v>
      </c>
      <c r="J10" s="35">
        <f t="shared" si="0"/>
        <v>813</v>
      </c>
      <c r="K10" s="35">
        <f>J10</f>
        <v>813</v>
      </c>
      <c r="L10" s="35">
        <f>J10-K10</f>
        <v>0</v>
      </c>
    </row>
    <row r="11" spans="1:12" x14ac:dyDescent="0.2">
      <c r="A11" s="34" t="s">
        <v>52</v>
      </c>
      <c r="B11" s="35">
        <f>Input!$D$14</f>
        <v>27100</v>
      </c>
      <c r="C11" s="35">
        <f>ROUND(B11*Input!$C$9,0)</f>
        <v>17073</v>
      </c>
      <c r="D11" s="35">
        <f>B11+C11</f>
        <v>44173</v>
      </c>
      <c r="E11" s="35">
        <f>B11</f>
        <v>27100</v>
      </c>
      <c r="F11" s="35">
        <f>ROUND(E11*Input!$C$8,0)</f>
        <v>16260</v>
      </c>
      <c r="G11" s="35">
        <f>E11+F11</f>
        <v>43360</v>
      </c>
      <c r="H11" s="35">
        <f t="shared" si="0"/>
        <v>0</v>
      </c>
      <c r="I11" s="35">
        <f t="shared" si="0"/>
        <v>813</v>
      </c>
      <c r="J11" s="35">
        <f t="shared" si="0"/>
        <v>813</v>
      </c>
      <c r="K11" s="35">
        <f>J11</f>
        <v>813</v>
      </c>
      <c r="L11" s="35">
        <f>J11-K11</f>
        <v>0</v>
      </c>
    </row>
    <row r="12" spans="1:12" x14ac:dyDescent="0.2">
      <c r="A12" s="36" t="s">
        <v>30</v>
      </c>
      <c r="B12" s="37">
        <f t="shared" ref="B12:L12" si="1">SUM(B8:B11)</f>
        <v>108400</v>
      </c>
      <c r="C12" s="37">
        <f t="shared" si="1"/>
        <v>68292</v>
      </c>
      <c r="D12" s="37">
        <f t="shared" si="1"/>
        <v>176692</v>
      </c>
      <c r="E12" s="37">
        <f t="shared" si="1"/>
        <v>108400</v>
      </c>
      <c r="F12" s="37">
        <f t="shared" si="1"/>
        <v>65040</v>
      </c>
      <c r="G12" s="37">
        <f t="shared" si="1"/>
        <v>173440</v>
      </c>
      <c r="H12" s="37">
        <f t="shared" si="1"/>
        <v>0</v>
      </c>
      <c r="I12" s="37">
        <f t="shared" si="1"/>
        <v>3252</v>
      </c>
      <c r="J12" s="37">
        <f t="shared" si="1"/>
        <v>3252</v>
      </c>
      <c r="K12" s="37">
        <f t="shared" si="1"/>
        <v>3252</v>
      </c>
      <c r="L12" s="37">
        <f t="shared" si="1"/>
        <v>0</v>
      </c>
    </row>
    <row r="15" spans="1:12" x14ac:dyDescent="0.2">
      <c r="A15" s="32" t="str">
        <f>IF(Input!B15&amp;Input!C15="","(empty slot)",2&amp;". Name: "&amp;Input!B15&amp;"   |   Designation: "&amp;Input!C15&amp;"   |   Basic: ₹"&amp;TEXT(Input!D15,"#,##0"))</f>
        <v>2. Name: RAKESH KUMAR NAMA   |   Designation: PRINCIPAL   |   Basic: ₹83,500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</row>
    <row r="16" spans="1:12" ht="15" customHeight="1" x14ac:dyDescent="0.2">
      <c r="A16" s="33" t="s">
        <v>42</v>
      </c>
      <c r="B16" s="33" t="str">
        <f>"Due ("&amp;TEXT(Input!$C$9,"0%")&amp;")"</f>
        <v>Due (63%)</v>
      </c>
      <c r="C16" s="33"/>
      <c r="D16" s="33"/>
      <c r="E16" s="33" t="str">
        <f>"Drawn ("&amp;TEXT(Input!$C$8,"0%")&amp;")"</f>
        <v>Drawn (60%)</v>
      </c>
      <c r="F16" s="33"/>
      <c r="G16" s="33"/>
      <c r="H16" s="33" t="s">
        <v>43</v>
      </c>
      <c r="I16" s="33"/>
      <c r="J16" s="33"/>
      <c r="K16" s="19" t="s">
        <v>44</v>
      </c>
      <c r="L16" s="33" t="s">
        <v>45</v>
      </c>
    </row>
    <row r="17" spans="1:12" ht="17" x14ac:dyDescent="0.2">
      <c r="A17" s="33"/>
      <c r="B17" s="19" t="s">
        <v>46</v>
      </c>
      <c r="C17" s="19" t="s">
        <v>47</v>
      </c>
      <c r="D17" s="19" t="s">
        <v>48</v>
      </c>
      <c r="E17" s="19" t="s">
        <v>46</v>
      </c>
      <c r="F17" s="19" t="s">
        <v>47</v>
      </c>
      <c r="G17" s="19" t="s">
        <v>48</v>
      </c>
      <c r="H17" s="19" t="s">
        <v>46</v>
      </c>
      <c r="I17" s="19" t="s">
        <v>47</v>
      </c>
      <c r="J17" s="19" t="s">
        <v>48</v>
      </c>
      <c r="K17" s="19" t="str">
        <f>IF(Input!E15="","GPF",Input!E15)&amp;" (₹)"</f>
        <v>GPF (₹)</v>
      </c>
      <c r="L17" s="33"/>
    </row>
    <row r="18" spans="1:12" x14ac:dyDescent="0.2">
      <c r="A18" s="34" t="s">
        <v>49</v>
      </c>
      <c r="B18" s="35">
        <f>Input!$D$15</f>
        <v>83500</v>
      </c>
      <c r="C18" s="35">
        <f>ROUND(B18*Input!$C$9,0)</f>
        <v>52605</v>
      </c>
      <c r="D18" s="35">
        <f>B18+C18</f>
        <v>136105</v>
      </c>
      <c r="E18" s="35">
        <f>B18</f>
        <v>83500</v>
      </c>
      <c r="F18" s="35">
        <f>ROUND(E18*Input!$C$8,0)</f>
        <v>50100</v>
      </c>
      <c r="G18" s="35">
        <f>E18+F18</f>
        <v>133600</v>
      </c>
      <c r="H18" s="35">
        <f t="shared" ref="H18:J21" si="2">B18-E18</f>
        <v>0</v>
      </c>
      <c r="I18" s="35">
        <f t="shared" si="2"/>
        <v>2505</v>
      </c>
      <c r="J18" s="35">
        <f t="shared" si="2"/>
        <v>2505</v>
      </c>
      <c r="K18" s="35">
        <f>J18</f>
        <v>2505</v>
      </c>
      <c r="L18" s="35">
        <f>J18-K18</f>
        <v>0</v>
      </c>
    </row>
    <row r="19" spans="1:12" x14ac:dyDescent="0.2">
      <c r="A19" s="34" t="s">
        <v>50</v>
      </c>
      <c r="B19" s="35">
        <f>Input!$D$15</f>
        <v>83500</v>
      </c>
      <c r="C19" s="35">
        <f>ROUND(B19*Input!$C$9,0)</f>
        <v>52605</v>
      </c>
      <c r="D19" s="35">
        <f>B19+C19</f>
        <v>136105</v>
      </c>
      <c r="E19" s="35">
        <f>B19</f>
        <v>83500</v>
      </c>
      <c r="F19" s="35">
        <f>ROUND(E19*Input!$C$8,0)</f>
        <v>50100</v>
      </c>
      <c r="G19" s="35">
        <f>E19+F19</f>
        <v>133600</v>
      </c>
      <c r="H19" s="35">
        <f t="shared" si="2"/>
        <v>0</v>
      </c>
      <c r="I19" s="35">
        <f t="shared" si="2"/>
        <v>2505</v>
      </c>
      <c r="J19" s="35">
        <f t="shared" si="2"/>
        <v>2505</v>
      </c>
      <c r="K19" s="35">
        <f>J19</f>
        <v>2505</v>
      </c>
      <c r="L19" s="35">
        <f>J19-K19</f>
        <v>0</v>
      </c>
    </row>
    <row r="20" spans="1:12" x14ac:dyDescent="0.2">
      <c r="A20" s="34" t="s">
        <v>51</v>
      </c>
      <c r="B20" s="35">
        <f>Input!$D$15</f>
        <v>83500</v>
      </c>
      <c r="C20" s="35">
        <f>ROUND(B20*Input!$C$9,0)</f>
        <v>52605</v>
      </c>
      <c r="D20" s="35">
        <f>B20+C20</f>
        <v>136105</v>
      </c>
      <c r="E20" s="35">
        <f>B20</f>
        <v>83500</v>
      </c>
      <c r="F20" s="35">
        <f>ROUND(E20*Input!$C$8,0)</f>
        <v>50100</v>
      </c>
      <c r="G20" s="35">
        <f>E20+F20</f>
        <v>133600</v>
      </c>
      <c r="H20" s="35">
        <f t="shared" si="2"/>
        <v>0</v>
      </c>
      <c r="I20" s="35">
        <f t="shared" si="2"/>
        <v>2505</v>
      </c>
      <c r="J20" s="35">
        <f t="shared" si="2"/>
        <v>2505</v>
      </c>
      <c r="K20" s="35">
        <f>J20</f>
        <v>2505</v>
      </c>
      <c r="L20" s="35">
        <f>J20-K20</f>
        <v>0</v>
      </c>
    </row>
    <row r="21" spans="1:12" x14ac:dyDescent="0.2">
      <c r="A21" s="34" t="s">
        <v>52</v>
      </c>
      <c r="B21" s="35">
        <f>Input!$D$15</f>
        <v>83500</v>
      </c>
      <c r="C21" s="35">
        <f>ROUND(B21*Input!$C$9,0)</f>
        <v>52605</v>
      </c>
      <c r="D21" s="35">
        <f>B21+C21</f>
        <v>136105</v>
      </c>
      <c r="E21" s="35">
        <f>B21</f>
        <v>83500</v>
      </c>
      <c r="F21" s="35">
        <f>ROUND(E21*Input!$C$8,0)</f>
        <v>50100</v>
      </c>
      <c r="G21" s="35">
        <f>E21+F21</f>
        <v>133600</v>
      </c>
      <c r="H21" s="35">
        <f t="shared" si="2"/>
        <v>0</v>
      </c>
      <c r="I21" s="35">
        <f t="shared" si="2"/>
        <v>2505</v>
      </c>
      <c r="J21" s="35">
        <f t="shared" si="2"/>
        <v>2505</v>
      </c>
      <c r="K21" s="35">
        <f>J21</f>
        <v>2505</v>
      </c>
      <c r="L21" s="35">
        <f>J21-K21</f>
        <v>0</v>
      </c>
    </row>
    <row r="22" spans="1:12" x14ac:dyDescent="0.2">
      <c r="A22" s="36" t="s">
        <v>30</v>
      </c>
      <c r="B22" s="37">
        <f t="shared" ref="B22:L22" si="3">SUM(B18:B21)</f>
        <v>334000</v>
      </c>
      <c r="C22" s="37">
        <f t="shared" si="3"/>
        <v>210420</v>
      </c>
      <c r="D22" s="37">
        <f t="shared" si="3"/>
        <v>544420</v>
      </c>
      <c r="E22" s="37">
        <f t="shared" si="3"/>
        <v>334000</v>
      </c>
      <c r="F22" s="37">
        <f t="shared" si="3"/>
        <v>200400</v>
      </c>
      <c r="G22" s="37">
        <f t="shared" si="3"/>
        <v>534400</v>
      </c>
      <c r="H22" s="37">
        <f t="shared" si="3"/>
        <v>0</v>
      </c>
      <c r="I22" s="37">
        <f t="shared" si="3"/>
        <v>10020</v>
      </c>
      <c r="J22" s="37">
        <f t="shared" si="3"/>
        <v>10020</v>
      </c>
      <c r="K22" s="37">
        <f t="shared" si="3"/>
        <v>10020</v>
      </c>
      <c r="L22" s="37">
        <f t="shared" si="3"/>
        <v>0</v>
      </c>
    </row>
    <row r="25" spans="1:12" x14ac:dyDescent="0.2">
      <c r="A25" s="32" t="str">
        <f>IF(Input!B16&amp;Input!C16="","(empty slot)",3&amp;". Name: "&amp;Input!B16&amp;"   |   Designation: "&amp;Input!C16&amp;"   |   Basic: ₹"&amp;TEXT(Input!D16,"#,##0"))</f>
        <v>3. Name: PRAKASH MALI   |   Designation: TEACHER   |   Basic: ₹85,000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2" ht="15" customHeight="1" x14ac:dyDescent="0.2">
      <c r="A26" s="33" t="s">
        <v>42</v>
      </c>
      <c r="B26" s="33" t="str">
        <f>"Due ("&amp;TEXT(Input!$C$9,"0%")&amp;")"</f>
        <v>Due (63%)</v>
      </c>
      <c r="C26" s="33"/>
      <c r="D26" s="33"/>
      <c r="E26" s="33" t="str">
        <f>"Drawn ("&amp;TEXT(Input!$C$8,"0%")&amp;")"</f>
        <v>Drawn (60%)</v>
      </c>
      <c r="F26" s="33"/>
      <c r="G26" s="33"/>
      <c r="H26" s="33" t="s">
        <v>43</v>
      </c>
      <c r="I26" s="33"/>
      <c r="J26" s="33"/>
      <c r="K26" s="19" t="s">
        <v>44</v>
      </c>
      <c r="L26" s="33" t="s">
        <v>45</v>
      </c>
    </row>
    <row r="27" spans="1:12" ht="17" x14ac:dyDescent="0.2">
      <c r="A27" s="33"/>
      <c r="B27" s="19" t="s">
        <v>46</v>
      </c>
      <c r="C27" s="19" t="s">
        <v>47</v>
      </c>
      <c r="D27" s="19" t="s">
        <v>48</v>
      </c>
      <c r="E27" s="19" t="s">
        <v>46</v>
      </c>
      <c r="F27" s="19" t="s">
        <v>47</v>
      </c>
      <c r="G27" s="19" t="s">
        <v>48</v>
      </c>
      <c r="H27" s="19" t="s">
        <v>46</v>
      </c>
      <c r="I27" s="19" t="s">
        <v>47</v>
      </c>
      <c r="J27" s="19" t="s">
        <v>48</v>
      </c>
      <c r="K27" s="19" t="str">
        <f>IF(Input!E16="","GPF",Input!E16)&amp;" (₹)"</f>
        <v>GPF 2004 (₹)</v>
      </c>
      <c r="L27" s="33"/>
    </row>
    <row r="28" spans="1:12" x14ac:dyDescent="0.2">
      <c r="A28" s="34" t="s">
        <v>49</v>
      </c>
      <c r="B28" s="35">
        <f>Input!$D$16</f>
        <v>85000</v>
      </c>
      <c r="C28" s="35">
        <f>ROUND(B28*Input!$C$9,0)</f>
        <v>53550</v>
      </c>
      <c r="D28" s="35">
        <f>B28+C28</f>
        <v>138550</v>
      </c>
      <c r="E28" s="35">
        <f>B28</f>
        <v>85000</v>
      </c>
      <c r="F28" s="35">
        <f>ROUND(E28*Input!$C$8,0)</f>
        <v>51000</v>
      </c>
      <c r="G28" s="35">
        <f>E28+F28</f>
        <v>136000</v>
      </c>
      <c r="H28" s="35">
        <f t="shared" ref="H28:J31" si="4">B28-E28</f>
        <v>0</v>
      </c>
      <c r="I28" s="35">
        <f t="shared" si="4"/>
        <v>2550</v>
      </c>
      <c r="J28" s="35">
        <f t="shared" si="4"/>
        <v>2550</v>
      </c>
      <c r="K28" s="35">
        <f>J28</f>
        <v>2550</v>
      </c>
      <c r="L28" s="35">
        <f>J28-K28</f>
        <v>0</v>
      </c>
    </row>
    <row r="29" spans="1:12" x14ac:dyDescent="0.2">
      <c r="A29" s="34" t="s">
        <v>50</v>
      </c>
      <c r="B29" s="35">
        <f>Input!$D$16</f>
        <v>85000</v>
      </c>
      <c r="C29" s="35">
        <f>ROUND(B29*Input!$C$9,0)</f>
        <v>53550</v>
      </c>
      <c r="D29" s="35">
        <f>B29+C29</f>
        <v>138550</v>
      </c>
      <c r="E29" s="35">
        <f>B29</f>
        <v>85000</v>
      </c>
      <c r="F29" s="35">
        <f>ROUND(E29*Input!$C$8,0)</f>
        <v>51000</v>
      </c>
      <c r="G29" s="35">
        <f>E29+F29</f>
        <v>136000</v>
      </c>
      <c r="H29" s="35">
        <f t="shared" si="4"/>
        <v>0</v>
      </c>
      <c r="I29" s="35">
        <f t="shared" si="4"/>
        <v>2550</v>
      </c>
      <c r="J29" s="35">
        <f t="shared" si="4"/>
        <v>2550</v>
      </c>
      <c r="K29" s="35">
        <f>J29</f>
        <v>2550</v>
      </c>
      <c r="L29" s="35">
        <f>J29-K29</f>
        <v>0</v>
      </c>
    </row>
    <row r="30" spans="1:12" x14ac:dyDescent="0.2">
      <c r="A30" s="34" t="s">
        <v>51</v>
      </c>
      <c r="B30" s="35">
        <f>Input!$D$16</f>
        <v>85000</v>
      </c>
      <c r="C30" s="35">
        <f>ROUND(B30*Input!$C$9,0)</f>
        <v>53550</v>
      </c>
      <c r="D30" s="35">
        <f>B30+C30</f>
        <v>138550</v>
      </c>
      <c r="E30" s="35">
        <f>B30</f>
        <v>85000</v>
      </c>
      <c r="F30" s="35">
        <f>ROUND(E30*Input!$C$8,0)</f>
        <v>51000</v>
      </c>
      <c r="G30" s="35">
        <f>E30+F30</f>
        <v>136000</v>
      </c>
      <c r="H30" s="35">
        <f t="shared" si="4"/>
        <v>0</v>
      </c>
      <c r="I30" s="35">
        <f t="shared" si="4"/>
        <v>2550</v>
      </c>
      <c r="J30" s="35">
        <f t="shared" si="4"/>
        <v>2550</v>
      </c>
      <c r="K30" s="35">
        <f>J30</f>
        <v>2550</v>
      </c>
      <c r="L30" s="35">
        <f>J30-K30</f>
        <v>0</v>
      </c>
    </row>
    <row r="31" spans="1:12" x14ac:dyDescent="0.2">
      <c r="A31" s="34" t="s">
        <v>52</v>
      </c>
      <c r="B31" s="35">
        <f>Input!$D$16</f>
        <v>85000</v>
      </c>
      <c r="C31" s="35">
        <f>ROUND(B31*Input!$C$9,0)</f>
        <v>53550</v>
      </c>
      <c r="D31" s="35">
        <f>B31+C31</f>
        <v>138550</v>
      </c>
      <c r="E31" s="35">
        <f>B31</f>
        <v>85000</v>
      </c>
      <c r="F31" s="35">
        <f>ROUND(E31*Input!$C$8,0)</f>
        <v>51000</v>
      </c>
      <c r="G31" s="35">
        <f>E31+F31</f>
        <v>136000</v>
      </c>
      <c r="H31" s="35">
        <f t="shared" si="4"/>
        <v>0</v>
      </c>
      <c r="I31" s="35">
        <f t="shared" si="4"/>
        <v>2550</v>
      </c>
      <c r="J31" s="35">
        <f t="shared" si="4"/>
        <v>2550</v>
      </c>
      <c r="K31" s="35">
        <f>J31</f>
        <v>2550</v>
      </c>
      <c r="L31" s="35">
        <f>J31-K31</f>
        <v>0</v>
      </c>
    </row>
    <row r="32" spans="1:12" x14ac:dyDescent="0.2">
      <c r="A32" s="36" t="s">
        <v>30</v>
      </c>
      <c r="B32" s="37">
        <f t="shared" ref="B32:L32" si="5">SUM(B28:B31)</f>
        <v>340000</v>
      </c>
      <c r="C32" s="37">
        <f t="shared" si="5"/>
        <v>214200</v>
      </c>
      <c r="D32" s="37">
        <f t="shared" si="5"/>
        <v>554200</v>
      </c>
      <c r="E32" s="37">
        <f t="shared" si="5"/>
        <v>340000</v>
      </c>
      <c r="F32" s="37">
        <f t="shared" si="5"/>
        <v>204000</v>
      </c>
      <c r="G32" s="37">
        <f t="shared" si="5"/>
        <v>544000</v>
      </c>
      <c r="H32" s="37">
        <f t="shared" si="5"/>
        <v>0</v>
      </c>
      <c r="I32" s="37">
        <f t="shared" si="5"/>
        <v>10200</v>
      </c>
      <c r="J32" s="37">
        <f t="shared" si="5"/>
        <v>10200</v>
      </c>
      <c r="K32" s="37">
        <f t="shared" si="5"/>
        <v>10200</v>
      </c>
      <c r="L32" s="37">
        <f t="shared" si="5"/>
        <v>0</v>
      </c>
    </row>
    <row r="35" spans="1:12" x14ac:dyDescent="0.2">
      <c r="A35" s="32" t="str">
        <f>IF(Input!B17&amp;Input!C17="","(empty slot)",4&amp;". Name: "&amp;Input!B17&amp;"   |   Designation: "&amp;Input!C17&amp;"   |   Basic: ₹"&amp;TEXT(Input!D17,"#,##0"))</f>
        <v>4. Name: MUKESH KUMAR SHARMA   |   Designation: LECTURER   |   Basic: ₹95,000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</row>
    <row r="36" spans="1:12" ht="15" customHeight="1" x14ac:dyDescent="0.2">
      <c r="A36" s="33" t="s">
        <v>42</v>
      </c>
      <c r="B36" s="33" t="str">
        <f>"Due ("&amp;TEXT(Input!$C$9,"0%")&amp;")"</f>
        <v>Due (63%)</v>
      </c>
      <c r="C36" s="33"/>
      <c r="D36" s="33"/>
      <c r="E36" s="33" t="str">
        <f>"Drawn ("&amp;TEXT(Input!$C$8,"0%")&amp;")"</f>
        <v>Drawn (60%)</v>
      </c>
      <c r="F36" s="33"/>
      <c r="G36" s="33"/>
      <c r="H36" s="33" t="s">
        <v>43</v>
      </c>
      <c r="I36" s="33"/>
      <c r="J36" s="33"/>
      <c r="K36" s="19" t="s">
        <v>44</v>
      </c>
      <c r="L36" s="33" t="s">
        <v>45</v>
      </c>
    </row>
    <row r="37" spans="1:12" ht="17" x14ac:dyDescent="0.2">
      <c r="A37" s="33"/>
      <c r="B37" s="19" t="s">
        <v>46</v>
      </c>
      <c r="C37" s="19" t="s">
        <v>47</v>
      </c>
      <c r="D37" s="19" t="s">
        <v>48</v>
      </c>
      <c r="E37" s="19" t="s">
        <v>46</v>
      </c>
      <c r="F37" s="19" t="s">
        <v>47</v>
      </c>
      <c r="G37" s="19" t="s">
        <v>48</v>
      </c>
      <c r="H37" s="19" t="s">
        <v>46</v>
      </c>
      <c r="I37" s="19" t="s">
        <v>47</v>
      </c>
      <c r="J37" s="19" t="s">
        <v>48</v>
      </c>
      <c r="K37" s="19" t="str">
        <f>IF(Input!E17="","GPF",Input!E17)&amp;" (₹)"</f>
        <v>GPF SAB (₹)</v>
      </c>
      <c r="L37" s="33"/>
    </row>
    <row r="38" spans="1:12" x14ac:dyDescent="0.2">
      <c r="A38" s="34" t="s">
        <v>49</v>
      </c>
      <c r="B38" s="35">
        <f>Input!$D$17</f>
        <v>95000</v>
      </c>
      <c r="C38" s="35">
        <f>ROUND(B38*Input!$C$9,0)</f>
        <v>59850</v>
      </c>
      <c r="D38" s="35">
        <f>B38+C38</f>
        <v>154850</v>
      </c>
      <c r="E38" s="35">
        <f>B38</f>
        <v>95000</v>
      </c>
      <c r="F38" s="35">
        <f>ROUND(E38*Input!$C$8,0)</f>
        <v>57000</v>
      </c>
      <c r="G38" s="35">
        <f>E38+F38</f>
        <v>152000</v>
      </c>
      <c r="H38" s="35">
        <f t="shared" ref="H38:J41" si="6">B38-E38</f>
        <v>0</v>
      </c>
      <c r="I38" s="35">
        <f t="shared" si="6"/>
        <v>2850</v>
      </c>
      <c r="J38" s="35">
        <f t="shared" si="6"/>
        <v>2850</v>
      </c>
      <c r="K38" s="35">
        <f>J38</f>
        <v>2850</v>
      </c>
      <c r="L38" s="35">
        <f>J38-K38</f>
        <v>0</v>
      </c>
    </row>
    <row r="39" spans="1:12" x14ac:dyDescent="0.2">
      <c r="A39" s="34" t="s">
        <v>50</v>
      </c>
      <c r="B39" s="35">
        <f>Input!$D$17</f>
        <v>95000</v>
      </c>
      <c r="C39" s="35">
        <f>ROUND(B39*Input!$C$9,0)</f>
        <v>59850</v>
      </c>
      <c r="D39" s="35">
        <f>B39+C39</f>
        <v>154850</v>
      </c>
      <c r="E39" s="35">
        <f>B39</f>
        <v>95000</v>
      </c>
      <c r="F39" s="35">
        <f>ROUND(E39*Input!$C$8,0)</f>
        <v>57000</v>
      </c>
      <c r="G39" s="35">
        <f>E39+F39</f>
        <v>152000</v>
      </c>
      <c r="H39" s="35">
        <f t="shared" si="6"/>
        <v>0</v>
      </c>
      <c r="I39" s="35">
        <f t="shared" si="6"/>
        <v>2850</v>
      </c>
      <c r="J39" s="35">
        <f t="shared" si="6"/>
        <v>2850</v>
      </c>
      <c r="K39" s="35">
        <f>J39</f>
        <v>2850</v>
      </c>
      <c r="L39" s="35">
        <f>J39-K39</f>
        <v>0</v>
      </c>
    </row>
    <row r="40" spans="1:12" x14ac:dyDescent="0.2">
      <c r="A40" s="34" t="s">
        <v>51</v>
      </c>
      <c r="B40" s="35">
        <f>Input!$D$17</f>
        <v>95000</v>
      </c>
      <c r="C40" s="35">
        <f>ROUND(B40*Input!$C$9,0)</f>
        <v>59850</v>
      </c>
      <c r="D40" s="35">
        <f>B40+C40</f>
        <v>154850</v>
      </c>
      <c r="E40" s="35">
        <f>B40</f>
        <v>95000</v>
      </c>
      <c r="F40" s="35">
        <f>ROUND(E40*Input!$C$8,0)</f>
        <v>57000</v>
      </c>
      <c r="G40" s="35">
        <f>E40+F40</f>
        <v>152000</v>
      </c>
      <c r="H40" s="35">
        <f t="shared" si="6"/>
        <v>0</v>
      </c>
      <c r="I40" s="35">
        <f t="shared" si="6"/>
        <v>2850</v>
      </c>
      <c r="J40" s="35">
        <f t="shared" si="6"/>
        <v>2850</v>
      </c>
      <c r="K40" s="35">
        <f>J40</f>
        <v>2850</v>
      </c>
      <c r="L40" s="35">
        <f>J40-K40</f>
        <v>0</v>
      </c>
    </row>
    <row r="41" spans="1:12" x14ac:dyDescent="0.2">
      <c r="A41" s="34" t="s">
        <v>52</v>
      </c>
      <c r="B41" s="35">
        <f>Input!$D$17</f>
        <v>95000</v>
      </c>
      <c r="C41" s="35">
        <f>ROUND(B41*Input!$C$9,0)</f>
        <v>59850</v>
      </c>
      <c r="D41" s="35">
        <f>B41+C41</f>
        <v>154850</v>
      </c>
      <c r="E41" s="35">
        <f>B41</f>
        <v>95000</v>
      </c>
      <c r="F41" s="35">
        <f>ROUND(E41*Input!$C$8,0)</f>
        <v>57000</v>
      </c>
      <c r="G41" s="35">
        <f>E41+F41</f>
        <v>152000</v>
      </c>
      <c r="H41" s="35">
        <f t="shared" si="6"/>
        <v>0</v>
      </c>
      <c r="I41" s="35">
        <f t="shared" si="6"/>
        <v>2850</v>
      </c>
      <c r="J41" s="35">
        <f t="shared" si="6"/>
        <v>2850</v>
      </c>
      <c r="K41" s="35">
        <f>J41</f>
        <v>2850</v>
      </c>
      <c r="L41" s="35">
        <f>J41-K41</f>
        <v>0</v>
      </c>
    </row>
    <row r="42" spans="1:12" x14ac:dyDescent="0.2">
      <c r="A42" s="36" t="s">
        <v>30</v>
      </c>
      <c r="B42" s="37">
        <f t="shared" ref="B42:L42" si="7">SUM(B38:B41)</f>
        <v>380000</v>
      </c>
      <c r="C42" s="37">
        <f t="shared" si="7"/>
        <v>239400</v>
      </c>
      <c r="D42" s="37">
        <f t="shared" si="7"/>
        <v>619400</v>
      </c>
      <c r="E42" s="37">
        <f t="shared" si="7"/>
        <v>380000</v>
      </c>
      <c r="F42" s="37">
        <f t="shared" si="7"/>
        <v>228000</v>
      </c>
      <c r="G42" s="37">
        <f t="shared" si="7"/>
        <v>608000</v>
      </c>
      <c r="H42" s="37">
        <f t="shared" si="7"/>
        <v>0</v>
      </c>
      <c r="I42" s="37">
        <f t="shared" si="7"/>
        <v>11400</v>
      </c>
      <c r="J42" s="37">
        <f t="shared" si="7"/>
        <v>11400</v>
      </c>
      <c r="K42" s="37">
        <f t="shared" si="7"/>
        <v>11400</v>
      </c>
      <c r="L42" s="37">
        <f t="shared" si="7"/>
        <v>0</v>
      </c>
    </row>
    <row r="45" spans="1:12" x14ac:dyDescent="0.2">
      <c r="A45" s="32" t="str">
        <f>IF(Input!B18&amp;Input!C18="","(empty slot)",5&amp;". Name: "&amp;Input!B18&amp;"   |   Designation: "&amp;Input!C18&amp;"   |   Basic: ₹"&amp;TEXT(Input!D18,"#,##0"))</f>
        <v>5. Name: MAHIMA SHARMA   |   Designation: LECTURER   |   Basic: ₹1,05,000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ht="15" customHeight="1" x14ac:dyDescent="0.2">
      <c r="A46" s="33" t="s">
        <v>42</v>
      </c>
      <c r="B46" s="33" t="str">
        <f>"Due ("&amp;TEXT(Input!$C$9,"0%")&amp;")"</f>
        <v>Due (63%)</v>
      </c>
      <c r="C46" s="33"/>
      <c r="D46" s="33"/>
      <c r="E46" s="33" t="str">
        <f>"Drawn ("&amp;TEXT(Input!$C$8,"0%")&amp;")"</f>
        <v>Drawn (60%)</v>
      </c>
      <c r="F46" s="33"/>
      <c r="G46" s="33"/>
      <c r="H46" s="33" t="s">
        <v>43</v>
      </c>
      <c r="I46" s="33"/>
      <c r="J46" s="33"/>
      <c r="K46" s="19" t="s">
        <v>44</v>
      </c>
      <c r="L46" s="33" t="s">
        <v>45</v>
      </c>
    </row>
    <row r="47" spans="1:12" ht="17" x14ac:dyDescent="0.2">
      <c r="A47" s="33"/>
      <c r="B47" s="19" t="s">
        <v>46</v>
      </c>
      <c r="C47" s="19" t="s">
        <v>47</v>
      </c>
      <c r="D47" s="19" t="s">
        <v>48</v>
      </c>
      <c r="E47" s="19" t="s">
        <v>46</v>
      </c>
      <c r="F47" s="19" t="s">
        <v>47</v>
      </c>
      <c r="G47" s="19" t="s">
        <v>48</v>
      </c>
      <c r="H47" s="19" t="s">
        <v>46</v>
      </c>
      <c r="I47" s="19" t="s">
        <v>47</v>
      </c>
      <c r="J47" s="19" t="s">
        <v>48</v>
      </c>
      <c r="K47" s="19" t="str">
        <f>IF(Input!E18="","GPF",Input!E18)&amp;" (₹)"</f>
        <v>GPF 2004 (₹)</v>
      </c>
      <c r="L47" s="33"/>
    </row>
    <row r="48" spans="1:12" x14ac:dyDescent="0.2">
      <c r="A48" s="34" t="s">
        <v>49</v>
      </c>
      <c r="B48" s="35">
        <f>Input!$D$18</f>
        <v>105000</v>
      </c>
      <c r="C48" s="35">
        <f>ROUND(B48*Input!$C$9,0)</f>
        <v>66150</v>
      </c>
      <c r="D48" s="35">
        <f>B48+C48</f>
        <v>171150</v>
      </c>
      <c r="E48" s="35">
        <f>B48</f>
        <v>105000</v>
      </c>
      <c r="F48" s="35">
        <f>ROUND(E48*Input!$C$8,0)</f>
        <v>63000</v>
      </c>
      <c r="G48" s="35">
        <f>E48+F48</f>
        <v>168000</v>
      </c>
      <c r="H48" s="35">
        <f t="shared" ref="H48:J51" si="8">B48-E48</f>
        <v>0</v>
      </c>
      <c r="I48" s="35">
        <f t="shared" si="8"/>
        <v>3150</v>
      </c>
      <c r="J48" s="35">
        <f t="shared" si="8"/>
        <v>3150</v>
      </c>
      <c r="K48" s="35">
        <f>J48</f>
        <v>3150</v>
      </c>
      <c r="L48" s="35">
        <f>J48-K48</f>
        <v>0</v>
      </c>
    </row>
    <row r="49" spans="1:12" x14ac:dyDescent="0.2">
      <c r="A49" s="34" t="s">
        <v>50</v>
      </c>
      <c r="B49" s="35">
        <f>Input!$D$18</f>
        <v>105000</v>
      </c>
      <c r="C49" s="35">
        <f>ROUND(B49*Input!$C$9,0)</f>
        <v>66150</v>
      </c>
      <c r="D49" s="35">
        <f>B49+C49</f>
        <v>171150</v>
      </c>
      <c r="E49" s="35">
        <f>B49</f>
        <v>105000</v>
      </c>
      <c r="F49" s="35">
        <f>ROUND(E49*Input!$C$8,0)</f>
        <v>63000</v>
      </c>
      <c r="G49" s="35">
        <f>E49+F49</f>
        <v>168000</v>
      </c>
      <c r="H49" s="35">
        <f t="shared" si="8"/>
        <v>0</v>
      </c>
      <c r="I49" s="35">
        <f t="shared" si="8"/>
        <v>3150</v>
      </c>
      <c r="J49" s="35">
        <f t="shared" si="8"/>
        <v>3150</v>
      </c>
      <c r="K49" s="35">
        <f>J49</f>
        <v>3150</v>
      </c>
      <c r="L49" s="35">
        <f>J49-K49</f>
        <v>0</v>
      </c>
    </row>
    <row r="50" spans="1:12" x14ac:dyDescent="0.2">
      <c r="A50" s="34" t="s">
        <v>51</v>
      </c>
      <c r="B50" s="35">
        <f>Input!$D$18</f>
        <v>105000</v>
      </c>
      <c r="C50" s="35">
        <f>ROUND(B50*Input!$C$9,0)</f>
        <v>66150</v>
      </c>
      <c r="D50" s="35">
        <f>B50+C50</f>
        <v>171150</v>
      </c>
      <c r="E50" s="35">
        <f>B50</f>
        <v>105000</v>
      </c>
      <c r="F50" s="35">
        <f>ROUND(E50*Input!$C$8,0)</f>
        <v>63000</v>
      </c>
      <c r="G50" s="35">
        <f>E50+F50</f>
        <v>168000</v>
      </c>
      <c r="H50" s="35">
        <f t="shared" si="8"/>
        <v>0</v>
      </c>
      <c r="I50" s="35">
        <f t="shared" si="8"/>
        <v>3150</v>
      </c>
      <c r="J50" s="35">
        <f t="shared" si="8"/>
        <v>3150</v>
      </c>
      <c r="K50" s="35">
        <f>J50</f>
        <v>3150</v>
      </c>
      <c r="L50" s="35">
        <f>J50-K50</f>
        <v>0</v>
      </c>
    </row>
    <row r="51" spans="1:12" x14ac:dyDescent="0.2">
      <c r="A51" s="34" t="s">
        <v>52</v>
      </c>
      <c r="B51" s="35">
        <f>Input!$D$18</f>
        <v>105000</v>
      </c>
      <c r="C51" s="35">
        <f>ROUND(B51*Input!$C$9,0)</f>
        <v>66150</v>
      </c>
      <c r="D51" s="35">
        <f>B51+C51</f>
        <v>171150</v>
      </c>
      <c r="E51" s="35">
        <f>B51</f>
        <v>105000</v>
      </c>
      <c r="F51" s="35">
        <f>ROUND(E51*Input!$C$8,0)</f>
        <v>63000</v>
      </c>
      <c r="G51" s="35">
        <f>E51+F51</f>
        <v>168000</v>
      </c>
      <c r="H51" s="35">
        <f t="shared" si="8"/>
        <v>0</v>
      </c>
      <c r="I51" s="35">
        <f t="shared" si="8"/>
        <v>3150</v>
      </c>
      <c r="J51" s="35">
        <f t="shared" si="8"/>
        <v>3150</v>
      </c>
      <c r="K51" s="35">
        <f>J51</f>
        <v>3150</v>
      </c>
      <c r="L51" s="35">
        <f>J51-K51</f>
        <v>0</v>
      </c>
    </row>
    <row r="52" spans="1:12" x14ac:dyDescent="0.2">
      <c r="A52" s="36" t="s">
        <v>30</v>
      </c>
      <c r="B52" s="37">
        <f t="shared" ref="B52:L52" si="9">SUM(B48:B51)</f>
        <v>420000</v>
      </c>
      <c r="C52" s="37">
        <f t="shared" si="9"/>
        <v>264600</v>
      </c>
      <c r="D52" s="37">
        <f t="shared" si="9"/>
        <v>684600</v>
      </c>
      <c r="E52" s="37">
        <f t="shared" si="9"/>
        <v>420000</v>
      </c>
      <c r="F52" s="37">
        <f t="shared" si="9"/>
        <v>252000</v>
      </c>
      <c r="G52" s="37">
        <f t="shared" si="9"/>
        <v>672000</v>
      </c>
      <c r="H52" s="37">
        <f t="shared" si="9"/>
        <v>0</v>
      </c>
      <c r="I52" s="37">
        <f t="shared" si="9"/>
        <v>12600</v>
      </c>
      <c r="J52" s="37">
        <f t="shared" si="9"/>
        <v>12600</v>
      </c>
      <c r="K52" s="37">
        <f t="shared" si="9"/>
        <v>12600</v>
      </c>
      <c r="L52" s="37">
        <f t="shared" si="9"/>
        <v>0</v>
      </c>
    </row>
    <row r="55" spans="1:12" x14ac:dyDescent="0.2">
      <c r="A55" s="32" t="str">
        <f>IF(Input!B19&amp;Input!C19="","(empty slot)",6&amp;". Name: "&amp;Input!B19&amp;"   |   Designation: "&amp;Input!C19&amp;"   |   Basic: ₹"&amp;TEXT(Input!D19,"#,##0"))</f>
        <v>(empty slot)</v>
      </c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ht="15" customHeight="1" x14ac:dyDescent="0.2">
      <c r="A56" s="33" t="s">
        <v>42</v>
      </c>
      <c r="B56" s="33" t="str">
        <f>"Due ("&amp;TEXT(Input!$C$9,"0%")&amp;")"</f>
        <v>Due (63%)</v>
      </c>
      <c r="C56" s="33"/>
      <c r="D56" s="33"/>
      <c r="E56" s="33" t="str">
        <f>"Drawn ("&amp;TEXT(Input!$C$8,"0%")&amp;")"</f>
        <v>Drawn (60%)</v>
      </c>
      <c r="F56" s="33"/>
      <c r="G56" s="33"/>
      <c r="H56" s="33" t="s">
        <v>43</v>
      </c>
      <c r="I56" s="33"/>
      <c r="J56" s="33"/>
      <c r="K56" s="19" t="s">
        <v>44</v>
      </c>
      <c r="L56" s="33" t="s">
        <v>45</v>
      </c>
    </row>
    <row r="57" spans="1:12" ht="17" x14ac:dyDescent="0.2">
      <c r="A57" s="33"/>
      <c r="B57" s="19" t="s">
        <v>46</v>
      </c>
      <c r="C57" s="19" t="s">
        <v>47</v>
      </c>
      <c r="D57" s="19" t="s">
        <v>48</v>
      </c>
      <c r="E57" s="19" t="s">
        <v>46</v>
      </c>
      <c r="F57" s="19" t="s">
        <v>47</v>
      </c>
      <c r="G57" s="19" t="s">
        <v>48</v>
      </c>
      <c r="H57" s="19" t="s">
        <v>46</v>
      </c>
      <c r="I57" s="19" t="s">
        <v>47</v>
      </c>
      <c r="J57" s="19" t="s">
        <v>48</v>
      </c>
      <c r="K57" s="19" t="str">
        <f>IF(Input!E19="","GPF",Input!E19)&amp;" (₹)"</f>
        <v>GPF (₹)</v>
      </c>
      <c r="L57" s="33"/>
    </row>
    <row r="58" spans="1:12" x14ac:dyDescent="0.2">
      <c r="A58" s="34" t="s">
        <v>49</v>
      </c>
      <c r="B58" s="35">
        <f>Input!$D$19</f>
        <v>0</v>
      </c>
      <c r="C58" s="35">
        <f>ROUND(B58*Input!$C$9,0)</f>
        <v>0</v>
      </c>
      <c r="D58" s="35">
        <f>B58+C58</f>
        <v>0</v>
      </c>
      <c r="E58" s="35">
        <f>B58</f>
        <v>0</v>
      </c>
      <c r="F58" s="35">
        <f>ROUND(E58*Input!$C$8,0)</f>
        <v>0</v>
      </c>
      <c r="G58" s="35">
        <f>E58+F58</f>
        <v>0</v>
      </c>
      <c r="H58" s="35">
        <f t="shared" ref="H58:J61" si="10">B58-E58</f>
        <v>0</v>
      </c>
      <c r="I58" s="35">
        <f t="shared" si="10"/>
        <v>0</v>
      </c>
      <c r="J58" s="35">
        <f t="shared" si="10"/>
        <v>0</v>
      </c>
      <c r="K58" s="35">
        <f>J58</f>
        <v>0</v>
      </c>
      <c r="L58" s="35">
        <f>J58-K58</f>
        <v>0</v>
      </c>
    </row>
    <row r="59" spans="1:12" x14ac:dyDescent="0.2">
      <c r="A59" s="34" t="s">
        <v>50</v>
      </c>
      <c r="B59" s="35">
        <f>Input!$D$19</f>
        <v>0</v>
      </c>
      <c r="C59" s="35">
        <f>ROUND(B59*Input!$C$9,0)</f>
        <v>0</v>
      </c>
      <c r="D59" s="35">
        <f>B59+C59</f>
        <v>0</v>
      </c>
      <c r="E59" s="35">
        <f>B59</f>
        <v>0</v>
      </c>
      <c r="F59" s="35">
        <f>ROUND(E59*Input!$C$8,0)</f>
        <v>0</v>
      </c>
      <c r="G59" s="35">
        <f>E59+F59</f>
        <v>0</v>
      </c>
      <c r="H59" s="35">
        <f t="shared" si="10"/>
        <v>0</v>
      </c>
      <c r="I59" s="35">
        <f t="shared" si="10"/>
        <v>0</v>
      </c>
      <c r="J59" s="35">
        <f t="shared" si="10"/>
        <v>0</v>
      </c>
      <c r="K59" s="35">
        <f>J59</f>
        <v>0</v>
      </c>
      <c r="L59" s="35">
        <f>J59-K59</f>
        <v>0</v>
      </c>
    </row>
    <row r="60" spans="1:12" x14ac:dyDescent="0.2">
      <c r="A60" s="34" t="s">
        <v>51</v>
      </c>
      <c r="B60" s="35">
        <f>Input!$D$19</f>
        <v>0</v>
      </c>
      <c r="C60" s="35">
        <f>ROUND(B60*Input!$C$9,0)</f>
        <v>0</v>
      </c>
      <c r="D60" s="35">
        <f>B60+C60</f>
        <v>0</v>
      </c>
      <c r="E60" s="35">
        <f>B60</f>
        <v>0</v>
      </c>
      <c r="F60" s="35">
        <f>ROUND(E60*Input!$C$8,0)</f>
        <v>0</v>
      </c>
      <c r="G60" s="35">
        <f>E60+F60</f>
        <v>0</v>
      </c>
      <c r="H60" s="35">
        <f t="shared" si="10"/>
        <v>0</v>
      </c>
      <c r="I60" s="35">
        <f t="shared" si="10"/>
        <v>0</v>
      </c>
      <c r="J60" s="35">
        <f t="shared" si="10"/>
        <v>0</v>
      </c>
      <c r="K60" s="35">
        <f>J60</f>
        <v>0</v>
      </c>
      <c r="L60" s="35">
        <f>J60-K60</f>
        <v>0</v>
      </c>
    </row>
    <row r="61" spans="1:12" x14ac:dyDescent="0.2">
      <c r="A61" s="34" t="s">
        <v>52</v>
      </c>
      <c r="B61" s="35">
        <f>Input!$D$19</f>
        <v>0</v>
      </c>
      <c r="C61" s="35">
        <f>ROUND(B61*Input!$C$9,0)</f>
        <v>0</v>
      </c>
      <c r="D61" s="35">
        <f>B61+C61</f>
        <v>0</v>
      </c>
      <c r="E61" s="35">
        <f>B61</f>
        <v>0</v>
      </c>
      <c r="F61" s="35">
        <f>ROUND(E61*Input!$C$8,0)</f>
        <v>0</v>
      </c>
      <c r="G61" s="35">
        <f>E61+F61</f>
        <v>0</v>
      </c>
      <c r="H61" s="35">
        <f t="shared" si="10"/>
        <v>0</v>
      </c>
      <c r="I61" s="35">
        <f t="shared" si="10"/>
        <v>0</v>
      </c>
      <c r="J61" s="35">
        <f t="shared" si="10"/>
        <v>0</v>
      </c>
      <c r="K61" s="35">
        <f>J61</f>
        <v>0</v>
      </c>
      <c r="L61" s="35">
        <f>J61-K61</f>
        <v>0</v>
      </c>
    </row>
    <row r="62" spans="1:12" x14ac:dyDescent="0.2">
      <c r="A62" s="36" t="s">
        <v>30</v>
      </c>
      <c r="B62" s="37">
        <f t="shared" ref="B62:L62" si="11">SUM(B58:B61)</f>
        <v>0</v>
      </c>
      <c r="C62" s="37">
        <f t="shared" si="11"/>
        <v>0</v>
      </c>
      <c r="D62" s="37">
        <f t="shared" si="11"/>
        <v>0</v>
      </c>
      <c r="E62" s="37">
        <f t="shared" si="11"/>
        <v>0</v>
      </c>
      <c r="F62" s="37">
        <f t="shared" si="11"/>
        <v>0</v>
      </c>
      <c r="G62" s="37">
        <f t="shared" si="11"/>
        <v>0</v>
      </c>
      <c r="H62" s="37">
        <f t="shared" si="11"/>
        <v>0</v>
      </c>
      <c r="I62" s="37">
        <f t="shared" si="11"/>
        <v>0</v>
      </c>
      <c r="J62" s="37">
        <f t="shared" si="11"/>
        <v>0</v>
      </c>
      <c r="K62" s="37">
        <f t="shared" si="11"/>
        <v>0</v>
      </c>
      <c r="L62" s="37">
        <f t="shared" si="11"/>
        <v>0</v>
      </c>
    </row>
    <row r="65" spans="1:12" x14ac:dyDescent="0.2">
      <c r="A65" s="32" t="str">
        <f>IF(Input!B20&amp;Input!C20="","(empty slot)",7&amp;". Name: "&amp;Input!B20&amp;"   |   Designation: "&amp;Input!C20&amp;"   |   Basic: ₹"&amp;TEXT(Input!D20,"#,##0"))</f>
        <v>(empty slot)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ht="15" customHeight="1" x14ac:dyDescent="0.2">
      <c r="A66" s="33" t="s">
        <v>42</v>
      </c>
      <c r="B66" s="33" t="str">
        <f>"Due ("&amp;TEXT(Input!$C$9,"0%")&amp;")"</f>
        <v>Due (63%)</v>
      </c>
      <c r="C66" s="33"/>
      <c r="D66" s="33"/>
      <c r="E66" s="33" t="str">
        <f>"Drawn ("&amp;TEXT(Input!$C$8,"0%")&amp;")"</f>
        <v>Drawn (60%)</v>
      </c>
      <c r="F66" s="33"/>
      <c r="G66" s="33"/>
      <c r="H66" s="33" t="s">
        <v>43</v>
      </c>
      <c r="I66" s="33"/>
      <c r="J66" s="33"/>
      <c r="K66" s="19" t="s">
        <v>44</v>
      </c>
      <c r="L66" s="33" t="s">
        <v>45</v>
      </c>
    </row>
    <row r="67" spans="1:12" ht="17" x14ac:dyDescent="0.2">
      <c r="A67" s="33"/>
      <c r="B67" s="19" t="s">
        <v>46</v>
      </c>
      <c r="C67" s="19" t="s">
        <v>47</v>
      </c>
      <c r="D67" s="19" t="s">
        <v>48</v>
      </c>
      <c r="E67" s="19" t="s">
        <v>46</v>
      </c>
      <c r="F67" s="19" t="s">
        <v>47</v>
      </c>
      <c r="G67" s="19" t="s">
        <v>48</v>
      </c>
      <c r="H67" s="19" t="s">
        <v>46</v>
      </c>
      <c r="I67" s="19" t="s">
        <v>47</v>
      </c>
      <c r="J67" s="19" t="s">
        <v>48</v>
      </c>
      <c r="K67" s="19" t="str">
        <f>IF(Input!E20="","GPF",Input!E20)&amp;" (₹)"</f>
        <v>GPF (₹)</v>
      </c>
      <c r="L67" s="33"/>
    </row>
    <row r="68" spans="1:12" x14ac:dyDescent="0.2">
      <c r="A68" s="34" t="s">
        <v>49</v>
      </c>
      <c r="B68" s="35">
        <f>Input!$D$20</f>
        <v>0</v>
      </c>
      <c r="C68" s="35">
        <f>ROUND(B68*Input!$C$9,0)</f>
        <v>0</v>
      </c>
      <c r="D68" s="35">
        <f>B68+C68</f>
        <v>0</v>
      </c>
      <c r="E68" s="35">
        <f>B68</f>
        <v>0</v>
      </c>
      <c r="F68" s="35">
        <f>ROUND(E68*Input!$C$8,0)</f>
        <v>0</v>
      </c>
      <c r="G68" s="35">
        <f>E68+F68</f>
        <v>0</v>
      </c>
      <c r="H68" s="35">
        <f t="shared" ref="H68:J71" si="12">B68-E68</f>
        <v>0</v>
      </c>
      <c r="I68" s="35">
        <f t="shared" si="12"/>
        <v>0</v>
      </c>
      <c r="J68" s="35">
        <f t="shared" si="12"/>
        <v>0</v>
      </c>
      <c r="K68" s="35">
        <f>J68</f>
        <v>0</v>
      </c>
      <c r="L68" s="35">
        <f>J68-K68</f>
        <v>0</v>
      </c>
    </row>
    <row r="69" spans="1:12" x14ac:dyDescent="0.2">
      <c r="A69" s="34" t="s">
        <v>50</v>
      </c>
      <c r="B69" s="35">
        <f>Input!$D$20</f>
        <v>0</v>
      </c>
      <c r="C69" s="35">
        <f>ROUND(B69*Input!$C$9,0)</f>
        <v>0</v>
      </c>
      <c r="D69" s="35">
        <f>B69+C69</f>
        <v>0</v>
      </c>
      <c r="E69" s="35">
        <f>B69</f>
        <v>0</v>
      </c>
      <c r="F69" s="35">
        <f>ROUND(E69*Input!$C$8,0)</f>
        <v>0</v>
      </c>
      <c r="G69" s="35">
        <f>E69+F69</f>
        <v>0</v>
      </c>
      <c r="H69" s="35">
        <f t="shared" si="12"/>
        <v>0</v>
      </c>
      <c r="I69" s="35">
        <f t="shared" si="12"/>
        <v>0</v>
      </c>
      <c r="J69" s="35">
        <f t="shared" si="12"/>
        <v>0</v>
      </c>
      <c r="K69" s="35">
        <f>J69</f>
        <v>0</v>
      </c>
      <c r="L69" s="35">
        <f>J69-K69</f>
        <v>0</v>
      </c>
    </row>
    <row r="70" spans="1:12" x14ac:dyDescent="0.2">
      <c r="A70" s="34" t="s">
        <v>51</v>
      </c>
      <c r="B70" s="35">
        <f>Input!$D$20</f>
        <v>0</v>
      </c>
      <c r="C70" s="35">
        <f>ROUND(B70*Input!$C$9,0)</f>
        <v>0</v>
      </c>
      <c r="D70" s="35">
        <f>B70+C70</f>
        <v>0</v>
      </c>
      <c r="E70" s="35">
        <f>B70</f>
        <v>0</v>
      </c>
      <c r="F70" s="35">
        <f>ROUND(E70*Input!$C$8,0)</f>
        <v>0</v>
      </c>
      <c r="G70" s="35">
        <f>E70+F70</f>
        <v>0</v>
      </c>
      <c r="H70" s="35">
        <f t="shared" si="12"/>
        <v>0</v>
      </c>
      <c r="I70" s="35">
        <f t="shared" si="12"/>
        <v>0</v>
      </c>
      <c r="J70" s="35">
        <f t="shared" si="12"/>
        <v>0</v>
      </c>
      <c r="K70" s="35">
        <f>J70</f>
        <v>0</v>
      </c>
      <c r="L70" s="35">
        <f>J70-K70</f>
        <v>0</v>
      </c>
    </row>
    <row r="71" spans="1:12" x14ac:dyDescent="0.2">
      <c r="A71" s="34" t="s">
        <v>52</v>
      </c>
      <c r="B71" s="35">
        <f>Input!$D$20</f>
        <v>0</v>
      </c>
      <c r="C71" s="35">
        <f>ROUND(B71*Input!$C$9,0)</f>
        <v>0</v>
      </c>
      <c r="D71" s="35">
        <f>B71+C71</f>
        <v>0</v>
      </c>
      <c r="E71" s="35">
        <f>B71</f>
        <v>0</v>
      </c>
      <c r="F71" s="35">
        <f>ROUND(E71*Input!$C$8,0)</f>
        <v>0</v>
      </c>
      <c r="G71" s="35">
        <f>E71+F71</f>
        <v>0</v>
      </c>
      <c r="H71" s="35">
        <f t="shared" si="12"/>
        <v>0</v>
      </c>
      <c r="I71" s="35">
        <f t="shared" si="12"/>
        <v>0</v>
      </c>
      <c r="J71" s="35">
        <f t="shared" si="12"/>
        <v>0</v>
      </c>
      <c r="K71" s="35">
        <f>J71</f>
        <v>0</v>
      </c>
      <c r="L71" s="35">
        <f>J71-K71</f>
        <v>0</v>
      </c>
    </row>
    <row r="72" spans="1:12" x14ac:dyDescent="0.2">
      <c r="A72" s="36" t="s">
        <v>30</v>
      </c>
      <c r="B72" s="37">
        <f t="shared" ref="B72:L72" si="13">SUM(B68:B71)</f>
        <v>0</v>
      </c>
      <c r="C72" s="37">
        <f t="shared" si="13"/>
        <v>0</v>
      </c>
      <c r="D72" s="37">
        <f t="shared" si="13"/>
        <v>0</v>
      </c>
      <c r="E72" s="37">
        <f t="shared" si="13"/>
        <v>0</v>
      </c>
      <c r="F72" s="37">
        <f t="shared" si="13"/>
        <v>0</v>
      </c>
      <c r="G72" s="37">
        <f t="shared" si="13"/>
        <v>0</v>
      </c>
      <c r="H72" s="37">
        <f t="shared" si="13"/>
        <v>0</v>
      </c>
      <c r="I72" s="37">
        <f t="shared" si="13"/>
        <v>0</v>
      </c>
      <c r="J72" s="37">
        <f t="shared" si="13"/>
        <v>0</v>
      </c>
      <c r="K72" s="37">
        <f t="shared" si="13"/>
        <v>0</v>
      </c>
      <c r="L72" s="37">
        <f t="shared" si="13"/>
        <v>0</v>
      </c>
    </row>
    <row r="75" spans="1:12" x14ac:dyDescent="0.2">
      <c r="A75" s="32" t="str">
        <f>IF(Input!B21&amp;Input!C21="","(empty slot)",8&amp;". Name: "&amp;Input!B21&amp;"   |   Designation: "&amp;Input!C21&amp;"   |   Basic: ₹"&amp;TEXT(Input!D21,"#,##0"))</f>
        <v>(empty slot)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</row>
    <row r="76" spans="1:12" ht="15" customHeight="1" x14ac:dyDescent="0.2">
      <c r="A76" s="33" t="s">
        <v>42</v>
      </c>
      <c r="B76" s="33" t="str">
        <f>"Due ("&amp;TEXT(Input!$C$9,"0%")&amp;")"</f>
        <v>Due (63%)</v>
      </c>
      <c r="C76" s="33"/>
      <c r="D76" s="33"/>
      <c r="E76" s="33" t="str">
        <f>"Drawn ("&amp;TEXT(Input!$C$8,"0%")&amp;")"</f>
        <v>Drawn (60%)</v>
      </c>
      <c r="F76" s="33"/>
      <c r="G76" s="33"/>
      <c r="H76" s="33" t="s">
        <v>43</v>
      </c>
      <c r="I76" s="33"/>
      <c r="J76" s="33"/>
      <c r="K76" s="19" t="s">
        <v>44</v>
      </c>
      <c r="L76" s="33" t="s">
        <v>45</v>
      </c>
    </row>
    <row r="77" spans="1:12" ht="17" x14ac:dyDescent="0.2">
      <c r="A77" s="33"/>
      <c r="B77" s="19" t="s">
        <v>46</v>
      </c>
      <c r="C77" s="19" t="s">
        <v>47</v>
      </c>
      <c r="D77" s="19" t="s">
        <v>48</v>
      </c>
      <c r="E77" s="19" t="s">
        <v>46</v>
      </c>
      <c r="F77" s="19" t="s">
        <v>47</v>
      </c>
      <c r="G77" s="19" t="s">
        <v>48</v>
      </c>
      <c r="H77" s="19" t="s">
        <v>46</v>
      </c>
      <c r="I77" s="19" t="s">
        <v>47</v>
      </c>
      <c r="J77" s="19" t="s">
        <v>48</v>
      </c>
      <c r="K77" s="19" t="str">
        <f>IF(Input!E21="","GPF",Input!E21)&amp;" (₹)"</f>
        <v>GPF (₹)</v>
      </c>
      <c r="L77" s="33"/>
    </row>
    <row r="78" spans="1:12" x14ac:dyDescent="0.2">
      <c r="A78" s="34" t="s">
        <v>49</v>
      </c>
      <c r="B78" s="35">
        <f>Input!$D$21</f>
        <v>0</v>
      </c>
      <c r="C78" s="35">
        <f>ROUND(B78*Input!$C$9,0)</f>
        <v>0</v>
      </c>
      <c r="D78" s="35">
        <f>B78+C78</f>
        <v>0</v>
      </c>
      <c r="E78" s="35">
        <f>B78</f>
        <v>0</v>
      </c>
      <c r="F78" s="35">
        <f>ROUND(E78*Input!$C$8,0)</f>
        <v>0</v>
      </c>
      <c r="G78" s="35">
        <f>E78+F78</f>
        <v>0</v>
      </c>
      <c r="H78" s="35">
        <f t="shared" ref="H78:J81" si="14">B78-E78</f>
        <v>0</v>
      </c>
      <c r="I78" s="35">
        <f t="shared" si="14"/>
        <v>0</v>
      </c>
      <c r="J78" s="35">
        <f t="shared" si="14"/>
        <v>0</v>
      </c>
      <c r="K78" s="35">
        <f>J78</f>
        <v>0</v>
      </c>
      <c r="L78" s="35">
        <f>J78-K78</f>
        <v>0</v>
      </c>
    </row>
    <row r="79" spans="1:12" x14ac:dyDescent="0.2">
      <c r="A79" s="34" t="s">
        <v>50</v>
      </c>
      <c r="B79" s="35">
        <f>Input!$D$21</f>
        <v>0</v>
      </c>
      <c r="C79" s="35">
        <f>ROUND(B79*Input!$C$9,0)</f>
        <v>0</v>
      </c>
      <c r="D79" s="35">
        <f>B79+C79</f>
        <v>0</v>
      </c>
      <c r="E79" s="35">
        <f>B79</f>
        <v>0</v>
      </c>
      <c r="F79" s="35">
        <f>ROUND(E79*Input!$C$8,0)</f>
        <v>0</v>
      </c>
      <c r="G79" s="35">
        <f>E79+F79</f>
        <v>0</v>
      </c>
      <c r="H79" s="35">
        <f t="shared" si="14"/>
        <v>0</v>
      </c>
      <c r="I79" s="35">
        <f t="shared" si="14"/>
        <v>0</v>
      </c>
      <c r="J79" s="35">
        <f t="shared" si="14"/>
        <v>0</v>
      </c>
      <c r="K79" s="35">
        <f>J79</f>
        <v>0</v>
      </c>
      <c r="L79" s="35">
        <f>J79-K79</f>
        <v>0</v>
      </c>
    </row>
    <row r="80" spans="1:12" x14ac:dyDescent="0.2">
      <c r="A80" s="34" t="s">
        <v>51</v>
      </c>
      <c r="B80" s="35">
        <f>Input!$D$21</f>
        <v>0</v>
      </c>
      <c r="C80" s="35">
        <f>ROUND(B80*Input!$C$9,0)</f>
        <v>0</v>
      </c>
      <c r="D80" s="35">
        <f>B80+C80</f>
        <v>0</v>
      </c>
      <c r="E80" s="35">
        <f>B80</f>
        <v>0</v>
      </c>
      <c r="F80" s="35">
        <f>ROUND(E80*Input!$C$8,0)</f>
        <v>0</v>
      </c>
      <c r="G80" s="35">
        <f>E80+F80</f>
        <v>0</v>
      </c>
      <c r="H80" s="35">
        <f t="shared" si="14"/>
        <v>0</v>
      </c>
      <c r="I80" s="35">
        <f t="shared" si="14"/>
        <v>0</v>
      </c>
      <c r="J80" s="35">
        <f t="shared" si="14"/>
        <v>0</v>
      </c>
      <c r="K80" s="35">
        <f>J80</f>
        <v>0</v>
      </c>
      <c r="L80" s="35">
        <f>J80-K80</f>
        <v>0</v>
      </c>
    </row>
    <row r="81" spans="1:12" x14ac:dyDescent="0.2">
      <c r="A81" s="34" t="s">
        <v>52</v>
      </c>
      <c r="B81" s="35">
        <f>Input!$D$21</f>
        <v>0</v>
      </c>
      <c r="C81" s="35">
        <f>ROUND(B81*Input!$C$9,0)</f>
        <v>0</v>
      </c>
      <c r="D81" s="35">
        <f>B81+C81</f>
        <v>0</v>
      </c>
      <c r="E81" s="35">
        <f>B81</f>
        <v>0</v>
      </c>
      <c r="F81" s="35">
        <f>ROUND(E81*Input!$C$8,0)</f>
        <v>0</v>
      </c>
      <c r="G81" s="35">
        <f>E81+F81</f>
        <v>0</v>
      </c>
      <c r="H81" s="35">
        <f t="shared" si="14"/>
        <v>0</v>
      </c>
      <c r="I81" s="35">
        <f t="shared" si="14"/>
        <v>0</v>
      </c>
      <c r="J81" s="35">
        <f t="shared" si="14"/>
        <v>0</v>
      </c>
      <c r="K81" s="35">
        <f>J81</f>
        <v>0</v>
      </c>
      <c r="L81" s="35">
        <f>J81-K81</f>
        <v>0</v>
      </c>
    </row>
    <row r="82" spans="1:12" x14ac:dyDescent="0.2">
      <c r="A82" s="36" t="s">
        <v>30</v>
      </c>
      <c r="B82" s="37">
        <f t="shared" ref="B82:L82" si="15">SUM(B78:B81)</f>
        <v>0</v>
      </c>
      <c r="C82" s="37">
        <f t="shared" si="15"/>
        <v>0</v>
      </c>
      <c r="D82" s="37">
        <f t="shared" si="15"/>
        <v>0</v>
      </c>
      <c r="E82" s="37">
        <f t="shared" si="15"/>
        <v>0</v>
      </c>
      <c r="F82" s="37">
        <f t="shared" si="15"/>
        <v>0</v>
      </c>
      <c r="G82" s="37">
        <f t="shared" si="15"/>
        <v>0</v>
      </c>
      <c r="H82" s="37">
        <f t="shared" si="15"/>
        <v>0</v>
      </c>
      <c r="I82" s="37">
        <f t="shared" si="15"/>
        <v>0</v>
      </c>
      <c r="J82" s="37">
        <f t="shared" si="15"/>
        <v>0</v>
      </c>
      <c r="K82" s="37">
        <f t="shared" si="15"/>
        <v>0</v>
      </c>
      <c r="L82" s="37">
        <f t="shared" si="15"/>
        <v>0</v>
      </c>
    </row>
    <row r="85" spans="1:12" x14ac:dyDescent="0.2">
      <c r="A85" s="32" t="str">
        <f>IF(Input!B22&amp;Input!C22="","(empty slot)",9&amp;". Name: "&amp;Input!B22&amp;"   |   Designation: "&amp;Input!C22&amp;"   |   Basic: ₹"&amp;TEXT(Input!D22,"#,##0"))</f>
        <v>(empty slot)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</row>
    <row r="86" spans="1:12" ht="15" customHeight="1" x14ac:dyDescent="0.2">
      <c r="A86" s="33" t="s">
        <v>42</v>
      </c>
      <c r="B86" s="33" t="str">
        <f>"Due ("&amp;TEXT(Input!$C$9,"0%")&amp;")"</f>
        <v>Due (63%)</v>
      </c>
      <c r="C86" s="33"/>
      <c r="D86" s="33"/>
      <c r="E86" s="33" t="str">
        <f>"Drawn ("&amp;TEXT(Input!$C$8,"0%")&amp;")"</f>
        <v>Drawn (60%)</v>
      </c>
      <c r="F86" s="33"/>
      <c r="G86" s="33"/>
      <c r="H86" s="33" t="s">
        <v>43</v>
      </c>
      <c r="I86" s="33"/>
      <c r="J86" s="33"/>
      <c r="K86" s="19" t="s">
        <v>44</v>
      </c>
      <c r="L86" s="33" t="s">
        <v>45</v>
      </c>
    </row>
    <row r="87" spans="1:12" ht="17" x14ac:dyDescent="0.2">
      <c r="A87" s="33"/>
      <c r="B87" s="19" t="s">
        <v>46</v>
      </c>
      <c r="C87" s="19" t="s">
        <v>47</v>
      </c>
      <c r="D87" s="19" t="s">
        <v>48</v>
      </c>
      <c r="E87" s="19" t="s">
        <v>46</v>
      </c>
      <c r="F87" s="19" t="s">
        <v>47</v>
      </c>
      <c r="G87" s="19" t="s">
        <v>48</v>
      </c>
      <c r="H87" s="19" t="s">
        <v>46</v>
      </c>
      <c r="I87" s="19" t="s">
        <v>47</v>
      </c>
      <c r="J87" s="19" t="s">
        <v>48</v>
      </c>
      <c r="K87" s="19" t="str">
        <f>IF(Input!E22="","GPF",Input!E22)&amp;" (₹)"</f>
        <v>GPF (₹)</v>
      </c>
      <c r="L87" s="33"/>
    </row>
    <row r="88" spans="1:12" x14ac:dyDescent="0.2">
      <c r="A88" s="34" t="s">
        <v>49</v>
      </c>
      <c r="B88" s="35">
        <f>Input!$D$22</f>
        <v>0</v>
      </c>
      <c r="C88" s="35">
        <f>ROUND(B88*Input!$C$9,0)</f>
        <v>0</v>
      </c>
      <c r="D88" s="35">
        <f>B88+C88</f>
        <v>0</v>
      </c>
      <c r="E88" s="35">
        <f>B88</f>
        <v>0</v>
      </c>
      <c r="F88" s="35">
        <f>ROUND(E88*Input!$C$8,0)</f>
        <v>0</v>
      </c>
      <c r="G88" s="35">
        <f>E88+F88</f>
        <v>0</v>
      </c>
      <c r="H88" s="35">
        <f t="shared" ref="H88:J91" si="16">B88-E88</f>
        <v>0</v>
      </c>
      <c r="I88" s="35">
        <f t="shared" si="16"/>
        <v>0</v>
      </c>
      <c r="J88" s="35">
        <f t="shared" si="16"/>
        <v>0</v>
      </c>
      <c r="K88" s="35">
        <f>J88</f>
        <v>0</v>
      </c>
      <c r="L88" s="35">
        <f>J88-K88</f>
        <v>0</v>
      </c>
    </row>
    <row r="89" spans="1:12" x14ac:dyDescent="0.2">
      <c r="A89" s="34" t="s">
        <v>50</v>
      </c>
      <c r="B89" s="35">
        <f>Input!$D$22</f>
        <v>0</v>
      </c>
      <c r="C89" s="35">
        <f>ROUND(B89*Input!$C$9,0)</f>
        <v>0</v>
      </c>
      <c r="D89" s="35">
        <f>B89+C89</f>
        <v>0</v>
      </c>
      <c r="E89" s="35">
        <f>B89</f>
        <v>0</v>
      </c>
      <c r="F89" s="35">
        <f>ROUND(E89*Input!$C$8,0)</f>
        <v>0</v>
      </c>
      <c r="G89" s="35">
        <f>E89+F89</f>
        <v>0</v>
      </c>
      <c r="H89" s="35">
        <f t="shared" si="16"/>
        <v>0</v>
      </c>
      <c r="I89" s="35">
        <f t="shared" si="16"/>
        <v>0</v>
      </c>
      <c r="J89" s="35">
        <f t="shared" si="16"/>
        <v>0</v>
      </c>
      <c r="K89" s="35">
        <f>J89</f>
        <v>0</v>
      </c>
      <c r="L89" s="35">
        <f>J89-K89</f>
        <v>0</v>
      </c>
    </row>
    <row r="90" spans="1:12" x14ac:dyDescent="0.2">
      <c r="A90" s="34" t="s">
        <v>51</v>
      </c>
      <c r="B90" s="35">
        <f>Input!$D$22</f>
        <v>0</v>
      </c>
      <c r="C90" s="35">
        <f>ROUND(B90*Input!$C$9,0)</f>
        <v>0</v>
      </c>
      <c r="D90" s="35">
        <f>B90+C90</f>
        <v>0</v>
      </c>
      <c r="E90" s="35">
        <f>B90</f>
        <v>0</v>
      </c>
      <c r="F90" s="35">
        <f>ROUND(E90*Input!$C$8,0)</f>
        <v>0</v>
      </c>
      <c r="G90" s="35">
        <f>E90+F90</f>
        <v>0</v>
      </c>
      <c r="H90" s="35">
        <f t="shared" si="16"/>
        <v>0</v>
      </c>
      <c r="I90" s="35">
        <f t="shared" si="16"/>
        <v>0</v>
      </c>
      <c r="J90" s="35">
        <f t="shared" si="16"/>
        <v>0</v>
      </c>
      <c r="K90" s="35">
        <f>J90</f>
        <v>0</v>
      </c>
      <c r="L90" s="35">
        <f>J90-K90</f>
        <v>0</v>
      </c>
    </row>
    <row r="91" spans="1:12" x14ac:dyDescent="0.2">
      <c r="A91" s="34" t="s">
        <v>52</v>
      </c>
      <c r="B91" s="35">
        <f>Input!$D$22</f>
        <v>0</v>
      </c>
      <c r="C91" s="35">
        <f>ROUND(B91*Input!$C$9,0)</f>
        <v>0</v>
      </c>
      <c r="D91" s="35">
        <f>B91+C91</f>
        <v>0</v>
      </c>
      <c r="E91" s="35">
        <f>B91</f>
        <v>0</v>
      </c>
      <c r="F91" s="35">
        <f>ROUND(E91*Input!$C$8,0)</f>
        <v>0</v>
      </c>
      <c r="G91" s="35">
        <f>E91+F91</f>
        <v>0</v>
      </c>
      <c r="H91" s="35">
        <f t="shared" si="16"/>
        <v>0</v>
      </c>
      <c r="I91" s="35">
        <f t="shared" si="16"/>
        <v>0</v>
      </c>
      <c r="J91" s="35">
        <f t="shared" si="16"/>
        <v>0</v>
      </c>
      <c r="K91" s="35">
        <f>J91</f>
        <v>0</v>
      </c>
      <c r="L91" s="35">
        <f>J91-K91</f>
        <v>0</v>
      </c>
    </row>
    <row r="92" spans="1:12" x14ac:dyDescent="0.2">
      <c r="A92" s="36" t="s">
        <v>30</v>
      </c>
      <c r="B92" s="37">
        <f t="shared" ref="B92:L92" si="17">SUM(B88:B91)</f>
        <v>0</v>
      </c>
      <c r="C92" s="37">
        <f t="shared" si="17"/>
        <v>0</v>
      </c>
      <c r="D92" s="37">
        <f t="shared" si="17"/>
        <v>0</v>
      </c>
      <c r="E92" s="37">
        <f t="shared" si="17"/>
        <v>0</v>
      </c>
      <c r="F92" s="37">
        <f t="shared" si="17"/>
        <v>0</v>
      </c>
      <c r="G92" s="37">
        <f t="shared" si="17"/>
        <v>0</v>
      </c>
      <c r="H92" s="37">
        <f t="shared" si="17"/>
        <v>0</v>
      </c>
      <c r="I92" s="37">
        <f t="shared" si="17"/>
        <v>0</v>
      </c>
      <c r="J92" s="37">
        <f t="shared" si="17"/>
        <v>0</v>
      </c>
      <c r="K92" s="37">
        <f t="shared" si="17"/>
        <v>0</v>
      </c>
      <c r="L92" s="37">
        <f t="shared" si="17"/>
        <v>0</v>
      </c>
    </row>
    <row r="95" spans="1:12" x14ac:dyDescent="0.2">
      <c r="A95" s="32" t="str">
        <f>IF(Input!B23&amp;Input!C23="","(empty slot)",10&amp;". Name: "&amp;Input!B23&amp;"   |   Designation: "&amp;Input!C23&amp;"   |   Basic: ₹"&amp;TEXT(Input!D23,"#,##0"))</f>
        <v>(empty slot)</v>
      </c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</row>
    <row r="96" spans="1:12" ht="15" customHeight="1" x14ac:dyDescent="0.2">
      <c r="A96" s="33" t="s">
        <v>42</v>
      </c>
      <c r="B96" s="33" t="str">
        <f>"Due ("&amp;TEXT(Input!$C$9,"0%")&amp;")"</f>
        <v>Due (63%)</v>
      </c>
      <c r="C96" s="33"/>
      <c r="D96" s="33"/>
      <c r="E96" s="33" t="str">
        <f>"Drawn ("&amp;TEXT(Input!$C$8,"0%")&amp;")"</f>
        <v>Drawn (60%)</v>
      </c>
      <c r="F96" s="33"/>
      <c r="G96" s="33"/>
      <c r="H96" s="33" t="s">
        <v>43</v>
      </c>
      <c r="I96" s="33"/>
      <c r="J96" s="33"/>
      <c r="K96" s="19" t="s">
        <v>44</v>
      </c>
      <c r="L96" s="33" t="s">
        <v>45</v>
      </c>
    </row>
    <row r="97" spans="1:12" ht="17" x14ac:dyDescent="0.2">
      <c r="A97" s="33"/>
      <c r="B97" s="19" t="s">
        <v>46</v>
      </c>
      <c r="C97" s="19" t="s">
        <v>47</v>
      </c>
      <c r="D97" s="19" t="s">
        <v>48</v>
      </c>
      <c r="E97" s="19" t="s">
        <v>46</v>
      </c>
      <c r="F97" s="19" t="s">
        <v>47</v>
      </c>
      <c r="G97" s="19" t="s">
        <v>48</v>
      </c>
      <c r="H97" s="19" t="s">
        <v>46</v>
      </c>
      <c r="I97" s="19" t="s">
        <v>47</v>
      </c>
      <c r="J97" s="19" t="s">
        <v>48</v>
      </c>
      <c r="K97" s="19" t="str">
        <f>IF(Input!E23="","GPF",Input!E23)&amp;" (₹)"</f>
        <v>GPF (₹)</v>
      </c>
      <c r="L97" s="33"/>
    </row>
    <row r="98" spans="1:12" x14ac:dyDescent="0.2">
      <c r="A98" s="34" t="s">
        <v>49</v>
      </c>
      <c r="B98" s="35">
        <f>Input!$D$23</f>
        <v>0</v>
      </c>
      <c r="C98" s="35">
        <f>ROUND(B98*Input!$C$9,0)</f>
        <v>0</v>
      </c>
      <c r="D98" s="35">
        <f>B98+C98</f>
        <v>0</v>
      </c>
      <c r="E98" s="35">
        <f>B98</f>
        <v>0</v>
      </c>
      <c r="F98" s="35">
        <f>ROUND(E98*Input!$C$8,0)</f>
        <v>0</v>
      </c>
      <c r="G98" s="35">
        <f>E98+F98</f>
        <v>0</v>
      </c>
      <c r="H98" s="35">
        <f t="shared" ref="H98:J101" si="18">B98-E98</f>
        <v>0</v>
      </c>
      <c r="I98" s="35">
        <f t="shared" si="18"/>
        <v>0</v>
      </c>
      <c r="J98" s="35">
        <f t="shared" si="18"/>
        <v>0</v>
      </c>
      <c r="K98" s="35">
        <f>J98</f>
        <v>0</v>
      </c>
      <c r="L98" s="35">
        <f>J98-K98</f>
        <v>0</v>
      </c>
    </row>
    <row r="99" spans="1:12" x14ac:dyDescent="0.2">
      <c r="A99" s="34" t="s">
        <v>50</v>
      </c>
      <c r="B99" s="35">
        <f>Input!$D$23</f>
        <v>0</v>
      </c>
      <c r="C99" s="35">
        <f>ROUND(B99*Input!$C$9,0)</f>
        <v>0</v>
      </c>
      <c r="D99" s="35">
        <f>B99+C99</f>
        <v>0</v>
      </c>
      <c r="E99" s="35">
        <f>B99</f>
        <v>0</v>
      </c>
      <c r="F99" s="35">
        <f>ROUND(E99*Input!$C$8,0)</f>
        <v>0</v>
      </c>
      <c r="G99" s="35">
        <f>E99+F99</f>
        <v>0</v>
      </c>
      <c r="H99" s="35">
        <f t="shared" si="18"/>
        <v>0</v>
      </c>
      <c r="I99" s="35">
        <f t="shared" si="18"/>
        <v>0</v>
      </c>
      <c r="J99" s="35">
        <f t="shared" si="18"/>
        <v>0</v>
      </c>
      <c r="K99" s="35">
        <f>J99</f>
        <v>0</v>
      </c>
      <c r="L99" s="35">
        <f>J99-K99</f>
        <v>0</v>
      </c>
    </row>
    <row r="100" spans="1:12" x14ac:dyDescent="0.2">
      <c r="A100" s="34" t="s">
        <v>51</v>
      </c>
      <c r="B100" s="35">
        <f>Input!$D$23</f>
        <v>0</v>
      </c>
      <c r="C100" s="35">
        <f>ROUND(B100*Input!$C$9,0)</f>
        <v>0</v>
      </c>
      <c r="D100" s="35">
        <f>B100+C100</f>
        <v>0</v>
      </c>
      <c r="E100" s="35">
        <f>B100</f>
        <v>0</v>
      </c>
      <c r="F100" s="35">
        <f>ROUND(E100*Input!$C$8,0)</f>
        <v>0</v>
      </c>
      <c r="G100" s="35">
        <f>E100+F100</f>
        <v>0</v>
      </c>
      <c r="H100" s="35">
        <f t="shared" si="18"/>
        <v>0</v>
      </c>
      <c r="I100" s="35">
        <f t="shared" si="18"/>
        <v>0</v>
      </c>
      <c r="J100" s="35">
        <f t="shared" si="18"/>
        <v>0</v>
      </c>
      <c r="K100" s="35">
        <f>J100</f>
        <v>0</v>
      </c>
      <c r="L100" s="35">
        <f>J100-K100</f>
        <v>0</v>
      </c>
    </row>
    <row r="101" spans="1:12" x14ac:dyDescent="0.2">
      <c r="A101" s="34" t="s">
        <v>52</v>
      </c>
      <c r="B101" s="35">
        <f>Input!$D$23</f>
        <v>0</v>
      </c>
      <c r="C101" s="35">
        <f>ROUND(B101*Input!$C$9,0)</f>
        <v>0</v>
      </c>
      <c r="D101" s="35">
        <f>B101+C101</f>
        <v>0</v>
      </c>
      <c r="E101" s="35">
        <f>B101</f>
        <v>0</v>
      </c>
      <c r="F101" s="35">
        <f>ROUND(E101*Input!$C$8,0)</f>
        <v>0</v>
      </c>
      <c r="G101" s="35">
        <f>E101+F101</f>
        <v>0</v>
      </c>
      <c r="H101" s="35">
        <f t="shared" si="18"/>
        <v>0</v>
      </c>
      <c r="I101" s="35">
        <f t="shared" si="18"/>
        <v>0</v>
      </c>
      <c r="J101" s="35">
        <f t="shared" si="18"/>
        <v>0</v>
      </c>
      <c r="K101" s="35">
        <f>J101</f>
        <v>0</v>
      </c>
      <c r="L101" s="35">
        <f>J101-K101</f>
        <v>0</v>
      </c>
    </row>
    <row r="102" spans="1:12" x14ac:dyDescent="0.2">
      <c r="A102" s="36" t="s">
        <v>30</v>
      </c>
      <c r="B102" s="37">
        <f t="shared" ref="B102:L102" si="19">SUM(B98:B101)</f>
        <v>0</v>
      </c>
      <c r="C102" s="37">
        <f t="shared" si="19"/>
        <v>0</v>
      </c>
      <c r="D102" s="37">
        <f t="shared" si="19"/>
        <v>0</v>
      </c>
      <c r="E102" s="37">
        <f t="shared" si="19"/>
        <v>0</v>
      </c>
      <c r="F102" s="37">
        <f t="shared" si="19"/>
        <v>0</v>
      </c>
      <c r="G102" s="37">
        <f t="shared" si="19"/>
        <v>0</v>
      </c>
      <c r="H102" s="37">
        <f t="shared" si="19"/>
        <v>0</v>
      </c>
      <c r="I102" s="37">
        <f t="shared" si="19"/>
        <v>0</v>
      </c>
      <c r="J102" s="37">
        <f t="shared" si="19"/>
        <v>0</v>
      </c>
      <c r="K102" s="37">
        <f t="shared" si="19"/>
        <v>0</v>
      </c>
      <c r="L102" s="37">
        <f t="shared" si="19"/>
        <v>0</v>
      </c>
    </row>
  </sheetData>
  <sheetProtection algorithmName="SHA-512" hashValue="fVlWyV05dwJBQcPZXdGMEm5CbnYVw6yxX1GSSwRhPnRnfvWbBbb2JH67/8t20VkwR/G6DPaJdtpFjSND1Qc97A==" saltValue="KUmRHIipyMcTjpPSE3ajGQ==" spinCount="100000" sheet="1" objects="1" scenarios="1"/>
  <mergeCells count="63">
    <mergeCell ref="A95:L95"/>
    <mergeCell ref="A96:A97"/>
    <mergeCell ref="B96:D96"/>
    <mergeCell ref="E96:G96"/>
    <mergeCell ref="H96:J96"/>
    <mergeCell ref="L96:L97"/>
    <mergeCell ref="A85:L85"/>
    <mergeCell ref="A86:A87"/>
    <mergeCell ref="B86:D86"/>
    <mergeCell ref="E86:G86"/>
    <mergeCell ref="H86:J86"/>
    <mergeCell ref="L86:L87"/>
    <mergeCell ref="A75:L75"/>
    <mergeCell ref="A76:A77"/>
    <mergeCell ref="B76:D76"/>
    <mergeCell ref="E76:G76"/>
    <mergeCell ref="H76:J76"/>
    <mergeCell ref="L76:L77"/>
    <mergeCell ref="A65:L65"/>
    <mergeCell ref="A66:A67"/>
    <mergeCell ref="B66:D66"/>
    <mergeCell ref="E66:G66"/>
    <mergeCell ref="H66:J66"/>
    <mergeCell ref="L66:L67"/>
    <mergeCell ref="A55:L55"/>
    <mergeCell ref="A56:A57"/>
    <mergeCell ref="B56:D56"/>
    <mergeCell ref="E56:G56"/>
    <mergeCell ref="H56:J56"/>
    <mergeCell ref="L56:L57"/>
    <mergeCell ref="A45:L45"/>
    <mergeCell ref="A46:A47"/>
    <mergeCell ref="B46:D46"/>
    <mergeCell ref="E46:G46"/>
    <mergeCell ref="H46:J46"/>
    <mergeCell ref="L46:L47"/>
    <mergeCell ref="A35:L35"/>
    <mergeCell ref="A36:A37"/>
    <mergeCell ref="B36:D36"/>
    <mergeCell ref="E36:G36"/>
    <mergeCell ref="H36:J36"/>
    <mergeCell ref="L36:L37"/>
    <mergeCell ref="A25:L25"/>
    <mergeCell ref="A26:A27"/>
    <mergeCell ref="B26:D26"/>
    <mergeCell ref="E26:G26"/>
    <mergeCell ref="H26:J26"/>
    <mergeCell ref="L26:L27"/>
    <mergeCell ref="A15:L15"/>
    <mergeCell ref="A16:A17"/>
    <mergeCell ref="B16:D16"/>
    <mergeCell ref="E16:G16"/>
    <mergeCell ref="H16:J16"/>
    <mergeCell ref="L16:L17"/>
    <mergeCell ref="A1:L1"/>
    <mergeCell ref="A2:L2"/>
    <mergeCell ref="A3:L3"/>
    <mergeCell ref="A5:L5"/>
    <mergeCell ref="A6:A7"/>
    <mergeCell ref="B6:D6"/>
    <mergeCell ref="E6:G6"/>
    <mergeCell ref="H6:J6"/>
    <mergeCell ref="L6:L7"/>
  </mergeCells>
  <printOptions horizontalCentered="1"/>
  <pageMargins left="0.75" right="0.75" top="1" bottom="1" header="0.511811023622047" footer="0.511811023622047"/>
  <pageSetup paperSize="9" scale="80" fitToHeight="0" orientation="landscape" horizontalDpi="300" verticalDpi="300"/>
  <rowBreaks count="3" manualBreakCount="3">
    <brk id="34" max="16383" man="1"/>
    <brk id="64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</vt:lpstr>
      <vt:lpstr>Difference Sheets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t768</cp:lastModifiedBy>
  <cp:revision>0</cp:revision>
  <dcterms:created xsi:type="dcterms:W3CDTF">2026-10-30T22:12:15Z</dcterms:created>
  <dcterms:modified xsi:type="dcterms:W3CDTF">2026-10-30T22:46:25Z</dcterms:modified>
  <dc:language>en-US</dc:language>
</cp:coreProperties>
</file>